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440" windowHeight="12465" activeTab="0"/>
  </bookViews>
  <sheets>
    <sheet name="BCC Assessment" sheetId="1" r:id="rId1"/>
    <sheet name="Calculations" sheetId="2" state="hidden" r:id="rId2"/>
  </sheets>
  <definedNames>
    <definedName name="_xlnm._FilterDatabase" localSheetId="0" hidden="1">'BCC Assessment'!$B$23:$W$63</definedName>
    <definedName name="_xlfn.COUNTIFS" hidden="1">#NAME?</definedName>
    <definedName name="_xlnm.Print_Area" localSheetId="0">'BCC Assessment'!$B$1:$V$61</definedName>
    <definedName name="_xlnm.Print_Titles" localSheetId="0">'BCC Assessment'!$21:$23</definedName>
  </definedNames>
  <calcPr fullCalcOnLoad="1"/>
</workbook>
</file>

<file path=xl/sharedStrings.xml><?xml version="1.0" encoding="utf-8"?>
<sst xmlns="http://schemas.openxmlformats.org/spreadsheetml/2006/main" count="344" uniqueCount="163">
  <si>
    <t>Flood Zone 2</t>
  </si>
  <si>
    <t>Flood Zone 3a</t>
  </si>
  <si>
    <t>Flood Zone Coverage</t>
  </si>
  <si>
    <t>Flood Zone 3b</t>
  </si>
  <si>
    <t>Area (ha)</t>
  </si>
  <si>
    <t>%</t>
  </si>
  <si>
    <t>Flood Zone 1</t>
  </si>
  <si>
    <t>Summary Table</t>
  </si>
  <si>
    <t>Number of Sites</t>
  </si>
  <si>
    <t>Main Table</t>
  </si>
  <si>
    <t xml:space="preserve">No. 100% </t>
  </si>
  <si>
    <t>No.</t>
  </si>
  <si>
    <t>Key</t>
  </si>
  <si>
    <t xml:space="preserve">Flood Zone 1 + Surface Water </t>
  </si>
  <si>
    <t>TOTAL</t>
  </si>
  <si>
    <t>The colour coding shows the highest risk element of the flood zone that is present on site and is not in itself an indication of whether the site should or shouldn’t be developed for flooding reason</t>
  </si>
  <si>
    <t>1 in 30 year</t>
  </si>
  <si>
    <t>1 in 100 year</t>
  </si>
  <si>
    <t>1 in 1000 year</t>
  </si>
  <si>
    <t>updated Flood Map for Surface Water</t>
  </si>
  <si>
    <t>City of Bradford MDC Level 2 Strategic Flood Risk Assessment</t>
  </si>
  <si>
    <t>Mixed use</t>
  </si>
  <si>
    <t>Residential</t>
  </si>
  <si>
    <t>SiteRef</t>
  </si>
  <si>
    <t>Proposed_Use</t>
  </si>
  <si>
    <t>FZ100yr</t>
  </si>
  <si>
    <t>FZ1000yr</t>
  </si>
  <si>
    <t>FZ3b_DRAFT_Raw</t>
  </si>
  <si>
    <t>FZ100yr_Raw</t>
  </si>
  <si>
    <t>FZ1000yr_Raw</t>
  </si>
  <si>
    <t>FZ3b</t>
  </si>
  <si>
    <t>FZ3b_pct</t>
  </si>
  <si>
    <t>FZ100yr_pct</t>
  </si>
  <si>
    <t>FZ1000yr_pct</t>
  </si>
  <si>
    <t>Area_Ha</t>
  </si>
  <si>
    <t>Site Reference</t>
  </si>
  <si>
    <t>Proposed Use</t>
  </si>
  <si>
    <t>Employment</t>
  </si>
  <si>
    <t>Expansion area</t>
  </si>
  <si>
    <t>uFMfSW30yr</t>
  </si>
  <si>
    <t>uFMfSW30yr_Raw</t>
  </si>
  <si>
    <t>uFMfSW100yr_Raw</t>
  </si>
  <si>
    <t>uFMfSW1000yr_Raw</t>
  </si>
  <si>
    <t>uFMfSW100yr</t>
  </si>
  <si>
    <t>uFMfSW1000yr</t>
  </si>
  <si>
    <t>uFMfSW30yr_pct</t>
  </si>
  <si>
    <t>uFMfSW100yr_pct</t>
  </si>
  <si>
    <t>uFMfSW1000yr_pct</t>
  </si>
  <si>
    <t>Existing_Use</t>
  </si>
  <si>
    <t>Neighbourhood</t>
  </si>
  <si>
    <t>B/1.1</t>
  </si>
  <si>
    <t>Bowl</t>
  </si>
  <si>
    <t>B/1.2</t>
  </si>
  <si>
    <t>Car Park and Central Library</t>
  </si>
  <si>
    <t>Cultural Expansion Zone</t>
  </si>
  <si>
    <t>B/1.3</t>
  </si>
  <si>
    <t>B/1.4</t>
  </si>
  <si>
    <t>B/1.5</t>
  </si>
  <si>
    <t>B/1.6</t>
  </si>
  <si>
    <t>CH/1.1</t>
  </si>
  <si>
    <t>Channel</t>
  </si>
  <si>
    <t>CH/1.2</t>
  </si>
  <si>
    <t>Sorting Office</t>
  </si>
  <si>
    <t>CH/1.3</t>
  </si>
  <si>
    <t>CH/1.4</t>
  </si>
  <si>
    <t>CH/1.5</t>
  </si>
  <si>
    <t>CH/1.6</t>
  </si>
  <si>
    <t>CH/1.7</t>
  </si>
  <si>
    <t>CH/1.8</t>
  </si>
  <si>
    <t>LQ/1.1</t>
  </si>
  <si>
    <t>Learning Quarter</t>
  </si>
  <si>
    <t>Education</t>
  </si>
  <si>
    <t>LQ/1.2</t>
  </si>
  <si>
    <t>LQ/1.3</t>
  </si>
  <si>
    <t>M/1.1</t>
  </si>
  <si>
    <t>Market</t>
  </si>
  <si>
    <t>M/1.2</t>
  </si>
  <si>
    <t>M/1.3</t>
  </si>
  <si>
    <t>M/1.4</t>
  </si>
  <si>
    <t>M/1.5</t>
  </si>
  <si>
    <t>SG/1.1</t>
  </si>
  <si>
    <t>Southern Gateway</t>
  </si>
  <si>
    <t>SG/1.2</t>
  </si>
  <si>
    <t>SG/1.3</t>
  </si>
  <si>
    <t>V/1.1</t>
  </si>
  <si>
    <t>Valley</t>
  </si>
  <si>
    <t>V/1.10</t>
  </si>
  <si>
    <t>V/1.2</t>
  </si>
  <si>
    <t>Residential led mixed use</t>
  </si>
  <si>
    <t>V/1.3</t>
  </si>
  <si>
    <t>V/1.4</t>
  </si>
  <si>
    <t>V/1.5</t>
  </si>
  <si>
    <t>V/1.6</t>
  </si>
  <si>
    <t>V/1.7</t>
  </si>
  <si>
    <t>V/1.8</t>
  </si>
  <si>
    <t>V/1.9</t>
  </si>
  <si>
    <t>BCC Proposed Development Site Assessment</t>
  </si>
  <si>
    <t>Existing Use</t>
  </si>
  <si>
    <t>Development Viability</t>
  </si>
  <si>
    <t>Development should be permitted</t>
  </si>
  <si>
    <t>Development should be permitted subject to site-specific FRA</t>
  </si>
  <si>
    <t>Exception Test required</t>
  </si>
  <si>
    <t>Exception Test likely, depending on site layout</t>
  </si>
  <si>
    <t>Flood Zone 3ai</t>
  </si>
  <si>
    <t>FZ3ai_DRAFT_Raw</t>
  </si>
  <si>
    <t>FZ3ai</t>
  </si>
  <si>
    <t>FZ3ai_pct</t>
  </si>
  <si>
    <t>CH/1.9</t>
  </si>
  <si>
    <t>CH/1.10</t>
  </si>
  <si>
    <t>CH/1.11</t>
  </si>
  <si>
    <t xml:space="preserve">Education </t>
  </si>
  <si>
    <t>Swimming Pool Site</t>
  </si>
  <si>
    <t>Station Improvements</t>
  </si>
  <si>
    <t>Britannia Street Car Park and City Fabrications Site</t>
  </si>
  <si>
    <t>Clifford Street Car Park</t>
  </si>
  <si>
    <t>Britannia Mill and Car Park</t>
  </si>
  <si>
    <t>No. 1 City Park</t>
  </si>
  <si>
    <t>Former YW Depot</t>
  </si>
  <si>
    <t>Former Bradford Odeon</t>
  </si>
  <si>
    <t>Office</t>
  </si>
  <si>
    <t xml:space="preserve">Office </t>
  </si>
  <si>
    <t xml:space="preserve">Office / Residential </t>
  </si>
  <si>
    <t>Leisure led mixed use</t>
  </si>
  <si>
    <t>Music Venue and Leisure Complex</t>
  </si>
  <si>
    <t xml:space="preserve">Former Provident Financial Headquarters </t>
  </si>
  <si>
    <t>Former Gas Works and Foundry, Thornton Road / Listerhills Road</t>
  </si>
  <si>
    <t>Globus Textiles, Listerhills Road / Smith Street / Longside Lane</t>
  </si>
  <si>
    <t>Wigan Street Car Park</t>
  </si>
  <si>
    <t>Former Yorkshire Stone Yard and Mill, Thornton Road / Lower Grattan Road</t>
  </si>
  <si>
    <t>Former Bee Hive Mills, Smith Street</t>
  </si>
  <si>
    <t>Vacant Site South of Sunbridge Road, bounded by Tetley Street and Fulton Street</t>
  </si>
  <si>
    <t>Car Sales / Filling Station Site, Thornton Road</t>
  </si>
  <si>
    <t>Sunwin House, Godwin Street / Sunbridge Road</t>
  </si>
  <si>
    <t>Thornton Road / Water Lane</t>
  </si>
  <si>
    <t>Residential / Office / Leisure / Retail</t>
  </si>
  <si>
    <t xml:space="preserve">Residential </t>
  </si>
  <si>
    <t>Use Category</t>
  </si>
  <si>
    <t>Former Rawson Market and Car Park, Simes Street</t>
  </si>
  <si>
    <t>Car Park on Site of Former Carlton Grammar School, Grammar School Street</t>
  </si>
  <si>
    <t>Stone Street Car Park</t>
  </si>
  <si>
    <t>Former Yorkshire Building Society Head Quarters, High Point, New John Street</t>
  </si>
  <si>
    <t>Former Tetley Street Shed, Tetley Street</t>
  </si>
  <si>
    <t>University of Bradford Car Park, Longside Lane</t>
  </si>
  <si>
    <t>University of Bradford Car Park, Longside Lane / Shearbridge Road</t>
  </si>
  <si>
    <t>University of Bradford Car Park, Great Horton Road</t>
  </si>
  <si>
    <t>Former Carpet Warehouse (Channel Urban Village)</t>
  </si>
  <si>
    <t>Cathedral Quarter Phase 1</t>
  </si>
  <si>
    <t>Cathedral Quarter Phase 2</t>
  </si>
  <si>
    <t>Burnett Street Car Park</t>
  </si>
  <si>
    <t>Olicana House, Chapel Street</t>
  </si>
  <si>
    <t>East Parade Car Park</t>
  </si>
  <si>
    <t>Land West of Wharf Street</t>
  </si>
  <si>
    <t>Vacant Plot bounded by Church Bank, Vicar Lane and Currer Street</t>
  </si>
  <si>
    <t>Vacant Plot bounded by Church Bank, Peckover Street and Currer Street</t>
  </si>
  <si>
    <t>Gate Haus 2</t>
  </si>
  <si>
    <t>Retail led mixed use</t>
  </si>
  <si>
    <t>Exchange Court car park</t>
  </si>
  <si>
    <t>One Public Estate Site, car park</t>
  </si>
  <si>
    <t>CH/1.12</t>
  </si>
  <si>
    <t>CH/1.13</t>
  </si>
  <si>
    <t>Conditioning House, derelict land</t>
  </si>
  <si>
    <t>Midland Mills, derelict land</t>
  </si>
  <si>
    <t>Further site specific analysis required</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</si>
</sst>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809]dd\ mmmm\ yyyy;@"/>
    <numFmt numFmtId="170" formatCode="0.0"/>
    <numFmt numFmtId="171" formatCode="0.000"/>
    <numFmt numFmtId="172" formatCode="0.0000"/>
    <numFmt numFmtId="173" formatCode="0.00000"/>
    <numFmt numFmtId="174" formatCode="0.000000"/>
    <numFmt numFmtId="175" formatCode="0.0000000"/>
    <numFmt numFmtId="176" formatCode="0.00000000"/>
    <numFmt numFmtId="177" formatCode="0.000000000"/>
    <numFmt numFmtId="178" formatCode="0.0000000000"/>
    <numFmt numFmtId="179" formatCode="0.00000000000"/>
    <numFmt numFmtId="180" formatCode="0.000000000000"/>
    <numFmt numFmtId="181" formatCode="0.0000000000000"/>
    <numFmt numFmtId="182" formatCode="0.00000000000000"/>
    <numFmt numFmtId="183" formatCode="0.000000000000000"/>
  </numFmts>
  <fonts count="49">
    <font>
      <sz val="10"/>
      <color theme="1"/>
      <name val="Arial"/>
      <family val="2"/>
    </font>
    <font>
      <sz val="10"/>
      <color indexed="8"/>
      <name val="Arial"/>
      <family val="2"/>
    </font>
    <font>
      <b/>
      <sz val="10"/>
      <color indexed="18"/>
      <name val="Arial"/>
      <family val="2"/>
    </font>
    <font>
      <b/>
      <sz val="18"/>
      <name val="Arial"/>
      <family val="2"/>
    </font>
    <font>
      <b/>
      <sz val="12"/>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b/>
      <sz val="18"/>
      <color indexed="56"/>
      <name val="Cambria"/>
      <family val="2"/>
    </font>
    <font>
      <sz val="10"/>
      <color indexed="10"/>
      <name val="Arial"/>
      <family val="2"/>
    </font>
    <font>
      <b/>
      <sz val="12"/>
      <color indexed="56"/>
      <name val="Arial"/>
      <family val="2"/>
    </font>
    <font>
      <b/>
      <sz val="10"/>
      <color indexed="56"/>
      <name val="Arial"/>
      <family val="2"/>
    </font>
    <font>
      <sz val="11.5"/>
      <color indexed="8"/>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b/>
      <sz val="18"/>
      <color theme="3"/>
      <name val="Cambria"/>
      <family val="2"/>
    </font>
    <font>
      <sz val="10"/>
      <color rgb="FFFF0000"/>
      <name val="Arial"/>
      <family val="2"/>
    </font>
    <font>
      <b/>
      <sz val="12"/>
      <color rgb="FF002060"/>
      <name val="Arial"/>
      <family val="2"/>
    </font>
    <font>
      <b/>
      <sz val="10"/>
      <color rgb="FF002060"/>
      <name val="Arial"/>
      <family val="2"/>
    </font>
    <font>
      <sz val="11.5"/>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0" tint="-0.24997000396251678"/>
        <bgColor indexed="64"/>
      </patternFill>
    </fill>
    <fill>
      <patternFill patternType="solid">
        <fgColor rgb="FF00B050"/>
        <bgColor indexed="64"/>
      </patternFill>
    </fill>
    <fill>
      <patternFill patternType="solid">
        <fgColor rgb="FF00B0F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double">
        <color theme="0"/>
      </left>
      <right style="double">
        <color theme="0"/>
      </right>
      <top style="double">
        <color theme="0"/>
      </top>
      <bottom>
        <color indexed="63"/>
      </bottom>
    </border>
    <border>
      <left style="double">
        <color theme="0"/>
      </left>
      <right style="double">
        <color theme="0"/>
      </right>
      <top>
        <color indexed="63"/>
      </top>
      <bottom>
        <color indexed="63"/>
      </bottom>
    </border>
    <border>
      <left style="double">
        <color theme="0"/>
      </left>
      <right style="double">
        <color theme="0"/>
      </right>
      <top>
        <color indexed="63"/>
      </top>
      <bottom style="double">
        <color theme="0"/>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33" borderId="0" applyFont="0">
      <alignment/>
      <protection/>
    </xf>
    <xf numFmtId="0" fontId="44" fillId="0" borderId="0" applyNumberFormat="0" applyFill="0" applyBorder="0" applyAlignment="0" applyProtection="0"/>
    <xf numFmtId="0" fontId="43" fillId="0" borderId="9" applyNumberFormat="0" applyFill="0" applyAlignment="0" applyProtection="0"/>
    <xf numFmtId="0" fontId="45" fillId="0" borderId="0" applyNumberFormat="0" applyFill="0" applyBorder="0" applyAlignment="0" applyProtection="0"/>
  </cellStyleXfs>
  <cellXfs count="57">
    <xf numFmtId="0" fontId="0" fillId="0" borderId="0" xfId="0" applyAlignment="1">
      <alignment/>
    </xf>
    <xf numFmtId="0" fontId="46" fillId="33" borderId="0" xfId="60" applyFont="1" applyBorder="1">
      <alignment/>
      <protection/>
    </xf>
    <xf numFmtId="0" fontId="0" fillId="0" borderId="10" xfId="60" applyFont="1" applyFill="1" applyBorder="1" applyAlignment="1">
      <alignment horizontal="center"/>
      <protection/>
    </xf>
    <xf numFmtId="2" fontId="0" fillId="0" borderId="10" xfId="60" applyNumberFormat="1" applyFont="1" applyFill="1" applyBorder="1" applyAlignment="1">
      <alignment horizontal="center"/>
      <protection/>
    </xf>
    <xf numFmtId="1" fontId="0" fillId="0" borderId="10" xfId="60" applyNumberFormat="1" applyFont="1" applyFill="1" applyBorder="1" applyAlignment="1">
      <alignment horizontal="center"/>
      <protection/>
    </xf>
    <xf numFmtId="2" fontId="0" fillId="0" borderId="11" xfId="60" applyNumberFormat="1" applyFont="1" applyFill="1" applyBorder="1" applyAlignment="1">
      <alignment horizontal="center"/>
      <protection/>
    </xf>
    <xf numFmtId="0" fontId="0" fillId="33" borderId="0" xfId="60" applyFont="1">
      <alignment/>
      <protection/>
    </xf>
    <xf numFmtId="0" fontId="0" fillId="33" borderId="12" xfId="60" applyFont="1" applyBorder="1">
      <alignment/>
      <protection/>
    </xf>
    <xf numFmtId="0" fontId="31" fillId="21" borderId="10" xfId="34" applyFont="1" applyBorder="1" applyAlignment="1">
      <alignment horizontal="center" vertical="center" wrapText="1"/>
    </xf>
    <xf numFmtId="0" fontId="0" fillId="33" borderId="0" xfId="60" applyFont="1" applyBorder="1">
      <alignment/>
      <protection/>
    </xf>
    <xf numFmtId="0" fontId="47" fillId="33" borderId="0" xfId="60" applyFont="1" applyBorder="1">
      <alignment/>
      <protection/>
    </xf>
    <xf numFmtId="0" fontId="2" fillId="33" borderId="0" xfId="60" applyFont="1" applyBorder="1">
      <alignment/>
      <protection/>
    </xf>
    <xf numFmtId="0" fontId="2" fillId="33" borderId="0" xfId="60" applyFont="1">
      <alignment/>
      <protection/>
    </xf>
    <xf numFmtId="0" fontId="3" fillId="33" borderId="0" xfId="60" applyFont="1" applyBorder="1">
      <alignment/>
      <protection/>
    </xf>
    <xf numFmtId="2" fontId="0" fillId="33" borderId="0" xfId="60" applyNumberFormat="1" applyFont="1">
      <alignment/>
      <protection/>
    </xf>
    <xf numFmtId="0" fontId="0" fillId="33" borderId="0" xfId="60" applyFont="1">
      <alignment/>
      <protection/>
    </xf>
    <xf numFmtId="0" fontId="43" fillId="0" borderId="10" xfId="60" applyFont="1" applyFill="1" applyBorder="1" applyAlignment="1">
      <alignment horizontal="center"/>
      <protection/>
    </xf>
    <xf numFmtId="0" fontId="0" fillId="34" borderId="10" xfId="60" applyFont="1" applyFill="1" applyBorder="1" applyAlignment="1">
      <alignment vertical="center"/>
      <protection/>
    </xf>
    <xf numFmtId="169" fontId="4" fillId="33" borderId="0" xfId="60" applyNumberFormat="1" applyFont="1" applyBorder="1" applyAlignment="1">
      <alignment horizontal="left"/>
      <protection/>
    </xf>
    <xf numFmtId="0" fontId="0" fillId="33" borderId="0" xfId="60" applyFont="1">
      <alignment/>
      <protection/>
    </xf>
    <xf numFmtId="2" fontId="1" fillId="0" borderId="10" xfId="0" applyNumberFormat="1" applyFont="1" applyFill="1" applyBorder="1" applyAlignment="1" applyProtection="1">
      <alignment horizontal="center"/>
      <protection/>
    </xf>
    <xf numFmtId="2" fontId="0" fillId="34" borderId="10" xfId="0" applyNumberFormat="1" applyFont="1" applyFill="1" applyBorder="1" applyAlignment="1">
      <alignment horizontal="center"/>
    </xf>
    <xf numFmtId="2" fontId="0" fillId="0" borderId="10" xfId="0" applyNumberFormat="1" applyBorder="1" applyAlignment="1">
      <alignment horizontal="center"/>
    </xf>
    <xf numFmtId="0" fontId="0" fillId="35" borderId="10" xfId="60" applyFont="1" applyFill="1" applyBorder="1" applyAlignment="1">
      <alignment vertical="center"/>
      <protection/>
    </xf>
    <xf numFmtId="0" fontId="0" fillId="36" borderId="10" xfId="60" applyFont="1" applyFill="1" applyBorder="1" applyAlignment="1">
      <alignment vertical="center"/>
      <protection/>
    </xf>
    <xf numFmtId="0" fontId="0" fillId="37" borderId="10" xfId="60" applyFont="1" applyFill="1" applyBorder="1" applyAlignment="1">
      <alignment vertical="center"/>
      <protection/>
    </xf>
    <xf numFmtId="0" fontId="31" fillId="21" borderId="10" xfId="34" applyFont="1" applyBorder="1" applyAlignment="1">
      <alignment horizontal="center" vertical="center" wrapText="1"/>
    </xf>
    <xf numFmtId="0" fontId="43" fillId="38" borderId="0" xfId="60" applyFont="1" applyFill="1" applyBorder="1" applyAlignment="1">
      <alignment horizontal="right"/>
      <protection/>
    </xf>
    <xf numFmtId="0" fontId="0" fillId="0" borderId="10" xfId="0" applyBorder="1" applyAlignment="1">
      <alignment wrapText="1"/>
    </xf>
    <xf numFmtId="0" fontId="0" fillId="33" borderId="0" xfId="60" applyFont="1" applyAlignment="1">
      <alignment wrapText="1"/>
      <protection/>
    </xf>
    <xf numFmtId="1" fontId="43" fillId="0" borderId="10" xfId="60" applyNumberFormat="1" applyFont="1" applyFill="1" applyBorder="1" applyAlignment="1">
      <alignment horizontal="center"/>
      <protection/>
    </xf>
    <xf numFmtId="0" fontId="31" fillId="21" borderId="10" xfId="34" applyFont="1" applyBorder="1" applyAlignment="1">
      <alignment horizontal="center" vertical="center" wrapText="1"/>
    </xf>
    <xf numFmtId="1" fontId="0" fillId="0" borderId="0" xfId="0" applyNumberFormat="1" applyAlignment="1">
      <alignment/>
    </xf>
    <xf numFmtId="179" fontId="0" fillId="0" borderId="0" xfId="0" applyNumberFormat="1" applyAlignment="1">
      <alignment/>
    </xf>
    <xf numFmtId="1" fontId="0" fillId="0" borderId="0" xfId="0" applyNumberFormat="1" applyAlignment="1">
      <alignment wrapText="1"/>
    </xf>
    <xf numFmtId="172" fontId="0" fillId="0" borderId="0" xfId="0" applyNumberFormat="1" applyAlignment="1">
      <alignment/>
    </xf>
    <xf numFmtId="1" fontId="0" fillId="0" borderId="10" xfId="0" applyNumberFormat="1" applyBorder="1" applyAlignment="1">
      <alignment horizontal="left"/>
    </xf>
    <xf numFmtId="1" fontId="0" fillId="0" borderId="10" xfId="0" applyNumberFormat="1" applyBorder="1" applyAlignment="1">
      <alignment/>
    </xf>
    <xf numFmtId="0" fontId="0" fillId="38" borderId="0" xfId="60" applyFont="1" applyFill="1" applyBorder="1" applyAlignment="1">
      <alignment horizontal="right"/>
      <protection/>
    </xf>
    <xf numFmtId="0" fontId="31" fillId="21" borderId="13" xfId="34" applyFont="1" applyBorder="1" applyAlignment="1">
      <alignment horizontal="center" vertical="center" wrapText="1"/>
    </xf>
    <xf numFmtId="0" fontId="31" fillId="21" borderId="10" xfId="34" applyFont="1" applyBorder="1" applyAlignment="1">
      <alignment horizontal="center" vertical="center" wrapText="1"/>
    </xf>
    <xf numFmtId="0" fontId="0" fillId="39" borderId="10" xfId="60" applyFont="1" applyFill="1" applyBorder="1" applyAlignment="1">
      <alignment vertical="center"/>
      <protection/>
    </xf>
    <xf numFmtId="0" fontId="31" fillId="21" borderId="10" xfId="34" applyFont="1" applyBorder="1" applyAlignment="1">
      <alignment horizontal="center" vertical="center" wrapText="1"/>
    </xf>
    <xf numFmtId="0" fontId="5" fillId="0" borderId="0" xfId="0" applyFont="1" applyFill="1" applyBorder="1" applyAlignment="1">
      <alignment horizontal="left" vertical="top" readingOrder="1"/>
    </xf>
    <xf numFmtId="0" fontId="5" fillId="0" borderId="0" xfId="0" applyFont="1" applyFill="1" applyBorder="1" applyAlignment="1" applyProtection="1">
      <alignment horizontal="left" vertical="top" readingOrder="1"/>
      <protection locked="0"/>
    </xf>
    <xf numFmtId="1" fontId="0" fillId="0" borderId="0" xfId="0" applyNumberFormat="1" applyFill="1" applyAlignment="1">
      <alignment/>
    </xf>
    <xf numFmtId="0" fontId="48" fillId="0" borderId="0" xfId="0" applyFont="1" applyFill="1" applyAlignment="1">
      <alignment/>
    </xf>
    <xf numFmtId="176" fontId="0" fillId="0" borderId="0" xfId="0" applyNumberFormat="1" applyAlignment="1">
      <alignment/>
    </xf>
    <xf numFmtId="2" fontId="1" fillId="0" borderId="10" xfId="0" applyNumberFormat="1" applyFont="1" applyFill="1" applyBorder="1" applyAlignment="1" applyProtection="1">
      <alignment horizontal="left"/>
      <protection/>
    </xf>
    <xf numFmtId="0" fontId="0" fillId="40" borderId="10" xfId="60" applyFont="1" applyFill="1" applyBorder="1" applyAlignment="1">
      <alignment vertical="center"/>
      <protection/>
    </xf>
    <xf numFmtId="0" fontId="5" fillId="38" borderId="14" xfId="0" applyFont="1" applyFill="1" applyBorder="1" applyAlignment="1">
      <alignment horizontal="center" vertical="center" wrapText="1"/>
    </xf>
    <xf numFmtId="0" fontId="5" fillId="38" borderId="15" xfId="0" applyFont="1" applyFill="1" applyBorder="1" applyAlignment="1">
      <alignment horizontal="center" vertical="center" wrapText="1"/>
    </xf>
    <xf numFmtId="0" fontId="5" fillId="38" borderId="16" xfId="0" applyFont="1" applyFill="1" applyBorder="1" applyAlignment="1">
      <alignment horizontal="center" vertical="center" wrapText="1"/>
    </xf>
    <xf numFmtId="0" fontId="31" fillId="21" borderId="11" xfId="34" applyFont="1" applyBorder="1" applyAlignment="1">
      <alignment horizontal="center" vertical="center" wrapText="1"/>
    </xf>
    <xf numFmtId="0" fontId="31" fillId="21" borderId="17" xfId="34" applyFont="1" applyBorder="1" applyAlignment="1">
      <alignment horizontal="center" vertical="center" wrapText="1"/>
    </xf>
    <xf numFmtId="0" fontId="31" fillId="21" borderId="18" xfId="34" applyFont="1" applyBorder="1" applyAlignment="1">
      <alignment horizontal="center" vertical="center" wrapText="1"/>
    </xf>
    <xf numFmtId="0" fontId="31" fillId="21" borderId="10" xfId="34"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 1" xfId="60"/>
    <cellStyle name="Title" xfId="61"/>
    <cellStyle name="Total" xfId="62"/>
    <cellStyle name="Warning Text" xfId="63"/>
  </cellStyles>
  <dxfs count="5">
    <dxf>
      <fill>
        <patternFill>
          <bgColor rgb="FFFFC000"/>
        </patternFill>
      </fill>
    </dxf>
    <dxf>
      <fill>
        <patternFill>
          <bgColor rgb="FF00B050"/>
        </patternFill>
      </fill>
    </dxf>
    <dxf>
      <fill>
        <patternFill>
          <bgColor rgb="FFFF0000"/>
        </patternFill>
      </fill>
    </dxf>
    <dxf>
      <fill>
        <patternFill>
          <bgColor rgb="FFFFFF00"/>
        </patternFill>
      </fill>
      <border/>
    </dxf>
    <dxf>
      <fill>
        <patternFill>
          <bgColor rgb="FF00B0F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447675</xdr:colOff>
      <xdr:row>4</xdr:row>
      <xdr:rowOff>209550</xdr:rowOff>
    </xdr:from>
    <xdr:to>
      <xdr:col>3</xdr:col>
      <xdr:colOff>171450</xdr:colOff>
      <xdr:row>9</xdr:row>
      <xdr:rowOff>0</xdr:rowOff>
    </xdr:to>
    <xdr:pic>
      <xdr:nvPicPr>
        <xdr:cNvPr id="1" name="Picture 1"/>
        <xdr:cNvPicPr preferRelativeResize="1">
          <a:picLocks noChangeAspect="1"/>
        </xdr:cNvPicPr>
      </xdr:nvPicPr>
      <xdr:blipFill>
        <a:blip r:embed="rId1"/>
        <a:stretch>
          <a:fillRect/>
        </a:stretch>
      </xdr:blipFill>
      <xdr:spPr>
        <a:xfrm>
          <a:off x="2486025" y="1066800"/>
          <a:ext cx="29241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63"/>
  <sheetViews>
    <sheetView tabSelected="1" zoomScale="85" zoomScaleNormal="85" zoomScalePageLayoutView="0" workbookViewId="0" topLeftCell="F1">
      <pane ySplit="23" topLeftCell="A36" activePane="bottomLeft" state="frozen"/>
      <selection pane="topLeft" activeCell="A1" sqref="A1"/>
      <selection pane="bottomLeft" activeCell="W52" sqref="W52"/>
    </sheetView>
  </sheetViews>
  <sheetFormatPr defaultColWidth="9.140625" defaultRowHeight="12.75"/>
  <cols>
    <col min="1" max="1" width="4.7109375" style="19" customWidth="1"/>
    <col min="2" max="2" width="25.8515625" style="6" customWidth="1"/>
    <col min="3" max="3" width="48.00390625" style="6" customWidth="1"/>
    <col min="4" max="4" width="21.00390625" style="19" bestFit="1" customWidth="1"/>
    <col min="5" max="5" width="19.8515625" style="6" bestFit="1" customWidth="1"/>
    <col min="6" max="6" width="7.7109375" style="6" customWidth="1"/>
    <col min="7" max="7" width="8.421875" style="6" customWidth="1"/>
    <col min="8" max="8" width="7.8515625" style="6" customWidth="1"/>
    <col min="9" max="9" width="7.7109375" style="6" customWidth="1"/>
    <col min="10" max="10" width="7.28125" style="6" customWidth="1"/>
    <col min="11" max="11" width="7.57421875" style="6" customWidth="1"/>
    <col min="12" max="12" width="7.140625" style="6" customWidth="1"/>
    <col min="13" max="13" width="8.7109375" style="19" customWidth="1"/>
    <col min="14" max="14" width="7.57421875" style="19" customWidth="1"/>
    <col min="15" max="15" width="8.8515625" style="6" customWidth="1"/>
    <col min="16" max="16" width="7.57421875" style="6" bestFit="1" customWidth="1"/>
    <col min="17" max="17" width="7.00390625" style="6" customWidth="1"/>
    <col min="18" max="18" width="6.421875" style="6" customWidth="1"/>
    <col min="19" max="19" width="7.00390625" style="6" customWidth="1"/>
    <col min="20" max="20" width="7.421875" style="6" customWidth="1"/>
    <col min="21" max="21" width="7.28125" style="6" customWidth="1"/>
    <col min="22" max="22" width="6.8515625" style="6" customWidth="1"/>
    <col min="23" max="23" width="53.28125" style="29" bestFit="1" customWidth="1"/>
    <col min="24" max="16384" width="9.140625" style="6" customWidth="1"/>
  </cols>
  <sheetData>
    <row r="1" spans="2:23" ht="12.75">
      <c r="B1" s="9"/>
      <c r="C1" s="7"/>
      <c r="D1" s="7"/>
      <c r="E1" s="7"/>
      <c r="F1" s="7"/>
      <c r="G1" s="7"/>
      <c r="H1" s="7"/>
      <c r="I1" s="7"/>
      <c r="J1" s="7"/>
      <c r="K1" s="7"/>
      <c r="L1" s="7"/>
      <c r="M1" s="7"/>
      <c r="N1" s="7"/>
      <c r="O1" s="7"/>
      <c r="P1" s="7"/>
      <c r="Q1" s="7"/>
      <c r="R1" s="7"/>
      <c r="S1" s="7"/>
      <c r="T1" s="7"/>
      <c r="U1" s="7"/>
      <c r="V1" s="9"/>
      <c r="W1" s="9"/>
    </row>
    <row r="2" spans="2:23" ht="23.25">
      <c r="B2" s="13" t="s">
        <v>20</v>
      </c>
      <c r="C2" s="9"/>
      <c r="D2" s="9"/>
      <c r="E2" s="9"/>
      <c r="F2" s="9"/>
      <c r="G2" s="9"/>
      <c r="H2" s="9"/>
      <c r="I2" s="9"/>
      <c r="J2" s="9"/>
      <c r="K2" s="9"/>
      <c r="L2" s="9"/>
      <c r="M2" s="9"/>
      <c r="N2" s="9"/>
      <c r="O2" s="9"/>
      <c r="P2" s="9"/>
      <c r="Q2" s="9"/>
      <c r="R2" s="9"/>
      <c r="S2" s="9"/>
      <c r="T2" s="9"/>
      <c r="U2" s="9"/>
      <c r="V2" s="9"/>
      <c r="W2" s="9"/>
    </row>
    <row r="3" spans="2:23" ht="15.75">
      <c r="B3" s="1" t="s">
        <v>96</v>
      </c>
      <c r="C3" s="9"/>
      <c r="D3" s="9"/>
      <c r="E3" s="9"/>
      <c r="F3" s="9"/>
      <c r="G3" s="9"/>
      <c r="H3" s="9"/>
      <c r="I3" s="9"/>
      <c r="J3" s="9"/>
      <c r="K3" s="9"/>
      <c r="L3" s="9"/>
      <c r="M3" s="9"/>
      <c r="N3" s="9"/>
      <c r="O3" s="9"/>
      <c r="P3" s="9"/>
      <c r="Q3" s="9"/>
      <c r="R3" s="9"/>
      <c r="S3" s="9"/>
      <c r="T3" s="9"/>
      <c r="U3" s="9"/>
      <c r="V3" s="9"/>
      <c r="W3" s="9"/>
    </row>
    <row r="4" spans="2:23" ht="15.75">
      <c r="B4" s="18">
        <v>42222</v>
      </c>
      <c r="C4" s="9"/>
      <c r="D4" s="9"/>
      <c r="E4" s="9"/>
      <c r="F4" s="9"/>
      <c r="G4" s="9"/>
      <c r="H4" s="9"/>
      <c r="I4" s="9"/>
      <c r="J4" s="9"/>
      <c r="K4" s="9"/>
      <c r="L4" s="9"/>
      <c r="M4" s="9"/>
      <c r="N4" s="9"/>
      <c r="O4" s="9"/>
      <c r="P4" s="9"/>
      <c r="Q4" s="9"/>
      <c r="R4" s="9"/>
      <c r="S4" s="9"/>
      <c r="T4" s="9"/>
      <c r="U4" s="9"/>
      <c r="V4" s="9"/>
      <c r="W4" s="9"/>
    </row>
    <row r="5" spans="2:23" s="19" customFormat="1" ht="16.5" thickBot="1">
      <c r="B5" s="18"/>
      <c r="C5" s="9"/>
      <c r="D5" s="9"/>
      <c r="E5" s="9"/>
      <c r="F5" s="9"/>
      <c r="G5" s="9"/>
      <c r="H5" s="9"/>
      <c r="I5" s="9"/>
      <c r="J5" s="9"/>
      <c r="K5" s="9"/>
      <c r="L5" s="9"/>
      <c r="M5" s="9"/>
      <c r="N5" s="9"/>
      <c r="O5" s="9"/>
      <c r="P5" s="9"/>
      <c r="Q5" s="9"/>
      <c r="R5" s="9"/>
      <c r="S5" s="9"/>
      <c r="T5" s="9"/>
      <c r="U5" s="9"/>
      <c r="V5" s="9"/>
      <c r="W5" s="9"/>
    </row>
    <row r="6" spans="2:23" ht="12.75" customHeight="1" thickTop="1">
      <c r="B6" s="50" t="s">
        <v>15</v>
      </c>
      <c r="C6" s="10"/>
      <c r="D6" s="10"/>
      <c r="E6" s="9"/>
      <c r="F6" s="9"/>
      <c r="G6" s="1" t="s">
        <v>7</v>
      </c>
      <c r="H6" s="9"/>
      <c r="I6" s="9"/>
      <c r="J6" s="9"/>
      <c r="K6" s="9"/>
      <c r="L6" s="9"/>
      <c r="M6" s="9"/>
      <c r="N6" s="9"/>
      <c r="O6" s="9"/>
      <c r="P6" s="9"/>
      <c r="Q6" s="9"/>
      <c r="R6" s="9"/>
      <c r="S6" s="9"/>
      <c r="T6" s="9"/>
      <c r="U6" s="9"/>
      <c r="V6" s="9"/>
      <c r="W6" s="9"/>
    </row>
    <row r="7" spans="2:23" ht="12.75">
      <c r="B7" s="51"/>
      <c r="C7" s="9"/>
      <c r="D7" s="9"/>
      <c r="E7" s="9"/>
      <c r="F7" s="9"/>
      <c r="G7" s="9"/>
      <c r="H7" s="9"/>
      <c r="I7" s="9"/>
      <c r="J7" s="9"/>
      <c r="K7" s="9"/>
      <c r="L7" s="9"/>
      <c r="M7" s="9"/>
      <c r="N7" s="9"/>
      <c r="O7" s="9"/>
      <c r="P7" s="9"/>
      <c r="Q7" s="9"/>
      <c r="R7" s="9"/>
      <c r="S7" s="9"/>
      <c r="T7" s="9"/>
      <c r="U7" s="9"/>
      <c r="V7" s="9"/>
      <c r="W7" s="9"/>
    </row>
    <row r="8" spans="2:23" ht="12.75" customHeight="1">
      <c r="B8" s="51"/>
      <c r="C8" s="9"/>
      <c r="D8" s="9"/>
      <c r="E8" s="9"/>
      <c r="F8" s="9"/>
      <c r="G8" s="53" t="s">
        <v>2</v>
      </c>
      <c r="H8" s="54"/>
      <c r="I8" s="54"/>
      <c r="J8" s="54"/>
      <c r="K8" s="54"/>
      <c r="L8" s="54"/>
      <c r="M8" s="54"/>
      <c r="N8" s="54"/>
      <c r="O8" s="54"/>
      <c r="P8" s="55"/>
      <c r="Q8" s="53" t="s">
        <v>19</v>
      </c>
      <c r="R8" s="54"/>
      <c r="S8" s="54"/>
      <c r="T8" s="54"/>
      <c r="U8" s="54"/>
      <c r="V8" s="55"/>
      <c r="W8" s="6"/>
    </row>
    <row r="9" spans="2:23" ht="28.5" customHeight="1">
      <c r="B9" s="51"/>
      <c r="C9" s="9"/>
      <c r="D9" s="9"/>
      <c r="E9" s="9"/>
      <c r="F9" s="9"/>
      <c r="G9" s="53" t="s">
        <v>6</v>
      </c>
      <c r="H9" s="55"/>
      <c r="I9" s="53" t="s">
        <v>0</v>
      </c>
      <c r="J9" s="55"/>
      <c r="K9" s="53" t="s">
        <v>1</v>
      </c>
      <c r="L9" s="55"/>
      <c r="M9" s="53" t="s">
        <v>103</v>
      </c>
      <c r="N9" s="55"/>
      <c r="O9" s="53" t="s">
        <v>3</v>
      </c>
      <c r="P9" s="55"/>
      <c r="Q9" s="53" t="s">
        <v>16</v>
      </c>
      <c r="R9" s="55"/>
      <c r="S9" s="53" t="s">
        <v>17</v>
      </c>
      <c r="T9" s="55"/>
      <c r="U9" s="53" t="s">
        <v>18</v>
      </c>
      <c r="V9" s="55"/>
      <c r="W9" s="6"/>
    </row>
    <row r="10" spans="2:23" ht="27.75" customHeight="1">
      <c r="B10" s="51"/>
      <c r="C10" s="9"/>
      <c r="D10" s="9"/>
      <c r="E10" s="26" t="s">
        <v>8</v>
      </c>
      <c r="F10" s="26" t="s">
        <v>4</v>
      </c>
      <c r="G10" s="26" t="s">
        <v>4</v>
      </c>
      <c r="H10" s="26" t="s">
        <v>10</v>
      </c>
      <c r="I10" s="26" t="s">
        <v>4</v>
      </c>
      <c r="J10" s="26" t="s">
        <v>11</v>
      </c>
      <c r="K10" s="26" t="s">
        <v>4</v>
      </c>
      <c r="L10" s="26" t="s">
        <v>11</v>
      </c>
      <c r="M10" s="40" t="s">
        <v>4</v>
      </c>
      <c r="N10" s="40" t="s">
        <v>11</v>
      </c>
      <c r="O10" s="26" t="s">
        <v>4</v>
      </c>
      <c r="P10" s="26" t="s">
        <v>11</v>
      </c>
      <c r="Q10" s="26" t="s">
        <v>4</v>
      </c>
      <c r="R10" s="26" t="s">
        <v>11</v>
      </c>
      <c r="S10" s="26" t="s">
        <v>4</v>
      </c>
      <c r="T10" s="26" t="s">
        <v>11</v>
      </c>
      <c r="U10" s="26" t="s">
        <v>4</v>
      </c>
      <c r="V10" s="26" t="s">
        <v>11</v>
      </c>
      <c r="W10" s="6"/>
    </row>
    <row r="11" spans="2:23" ht="12.75">
      <c r="B11" s="51"/>
      <c r="D11" s="38" t="s">
        <v>22</v>
      </c>
      <c r="E11" s="2">
        <f>COUNTIF($E$24:$E$63,"Residential")</f>
        <v>20</v>
      </c>
      <c r="F11" s="5">
        <f>SUMIF($E$24:$E$63,"Residential",$F$24:$F$63)</f>
        <v>12.918663800000003</v>
      </c>
      <c r="G11" s="3">
        <f>SUMIF($E$24:$E$63,"Residential",$G$24:$G$63)</f>
        <v>7.9862428976982</v>
      </c>
      <c r="H11" s="4">
        <f>_xlfn.COUNTIFS($E$24:$E$63,"Residential",$H$24:$H$63,"=100")</f>
        <v>11</v>
      </c>
      <c r="I11" s="3">
        <f>SUMIF($E$24:$E$63,"Residential",$I$24:$I$63)</f>
        <v>1.6874220319858</v>
      </c>
      <c r="J11" s="4">
        <f>_xlfn.COUNTIFS($E$24:$E$63,"Residential",$J$24:$J$63,"&gt;0")</f>
        <v>9</v>
      </c>
      <c r="K11" s="3">
        <f>SUMIF($E$24:$E$63,"Residential",$K$24:$K$63)</f>
        <v>3.1254957517329998</v>
      </c>
      <c r="L11" s="4">
        <f>_xlfn.COUNTIFS($E$24:$E$63,"Residential",$L$24:$L$63,"&gt;0")</f>
        <v>3</v>
      </c>
      <c r="M11" s="3">
        <f>SUMIF($E$24:$E$63,"Residential",$M$24:$M$63)</f>
        <v>0.119503118583</v>
      </c>
      <c r="N11" s="4">
        <f>_xlfn.COUNTIFS($E$24:$E$63,"Residential",$N$24:$N$63,"&gt;0")</f>
        <v>1</v>
      </c>
      <c r="O11" s="3">
        <f>SUMIF($E$24:$E$63,"Residential",$O$24:$O$63)</f>
        <v>0</v>
      </c>
      <c r="P11" s="4">
        <f>_xlfn.COUNTIFS($E$24:$E$63,"Residential",$P$24:$P$63,"&gt;0")</f>
        <v>0</v>
      </c>
      <c r="Q11" s="3">
        <f>SUMIF($E$24:$E$63,"Residential",$Q$24:$Q$63)</f>
        <v>1.0094248912132602</v>
      </c>
      <c r="R11" s="2">
        <f>_xlfn.COUNTIFS($E$24:$E$63,"Residential",$R$24:$R$63,"&gt;0")</f>
        <v>7</v>
      </c>
      <c r="S11" s="3">
        <f>SUMIF($E$24:$E$63,"Residential",$S$24:$S$63)</f>
        <v>1.9181793870228754</v>
      </c>
      <c r="T11" s="2">
        <f>_xlfn.COUNTIFS($E$24:$E$63,"Residential",$T$24:$T$63,"&gt;0")</f>
        <v>10</v>
      </c>
      <c r="U11" s="3">
        <f>SUMIF($E$24:$E$63,"Residential",$U$24:$U$63)</f>
        <v>1.995673286372684</v>
      </c>
      <c r="V11" s="2">
        <f>_xlfn.COUNTIFS($E$24:$E$63,"Residential",$V$24:$V$63,"&gt;0")</f>
        <v>16</v>
      </c>
      <c r="W11" s="6"/>
    </row>
    <row r="12" spans="2:22" s="19" customFormat="1" ht="12.75">
      <c r="B12" s="51"/>
      <c r="D12" s="38" t="s">
        <v>37</v>
      </c>
      <c r="E12" s="2">
        <f>COUNTIF($E$24:$E$63,"Employment")</f>
        <v>7</v>
      </c>
      <c r="F12" s="5">
        <f>SUMIF($E$24:$E$63,"Employment",$F$24:$F$63)</f>
        <v>5.411317</v>
      </c>
      <c r="G12" s="3">
        <f>SUMIF($E$24:$E$63,"Employment",$G$24:$G$63)</f>
        <v>4.1345191944814</v>
      </c>
      <c r="H12" s="4">
        <f>_xlfn.COUNTIFS($E$24:$E$63,"Employment",$H$24:$H$63,"=100")</f>
        <v>4</v>
      </c>
      <c r="I12" s="3">
        <f>SUMIF($E$24:$E$63,"Employment",$I$24:$I$63)</f>
        <v>0.3523263662163001</v>
      </c>
      <c r="J12" s="4">
        <f>_xlfn.COUNTIFS($E$24:$E$63,"Employment",$J$24:$J$63,"&gt;0")</f>
        <v>3</v>
      </c>
      <c r="K12" s="3">
        <f>SUMIF($E$24:$E$63,"Employment",$K$24:$K$63)</f>
        <v>0.2415099304483</v>
      </c>
      <c r="L12" s="4">
        <f>_xlfn.COUNTIFS($E$24:$E$63,"Employment",$L$24:$L$63,"&gt;0")</f>
        <v>2</v>
      </c>
      <c r="M12" s="3">
        <f>SUMIF($E$24:$E$63,"Employment",$M$24:$M$63)</f>
        <v>0.352007482688</v>
      </c>
      <c r="N12" s="4">
        <f>_xlfn.COUNTIFS($E$24:$E$63,"Employment",$N$24:$N$63,"&gt;0")</f>
        <v>1</v>
      </c>
      <c r="O12" s="3">
        <f>SUMIF($E$24:$E$63,"Employment",$O$24:$O$63)</f>
        <v>0.330954026166</v>
      </c>
      <c r="P12" s="4">
        <f>_xlfn.COUNTIFS($E$24:$E$63,"Employment",$P$24:$P$63,"&gt;0")</f>
        <v>1</v>
      </c>
      <c r="Q12" s="3">
        <f>SUMIF($E$24:$E$63,"Employment",$Q$24:$Q$63)</f>
        <v>0.9299929343011069</v>
      </c>
      <c r="R12" s="2">
        <f>_xlfn.COUNTIFS($E$24:$E$63,"Employment",$R$24:$R$63,"&gt;0")</f>
        <v>3</v>
      </c>
      <c r="S12" s="3">
        <f>SUMIF($E$24:$E$63,"Employment",$S$24:$S$63)</f>
        <v>0.19761076480770218</v>
      </c>
      <c r="T12" s="2">
        <f>_xlfn.COUNTIFS($E$24:$E$63,"Employment",$T$24:$T$63,"&gt;0")</f>
        <v>3</v>
      </c>
      <c r="U12" s="3">
        <f>SUMIF($E$24:$E$63,"Employment",$U$24:$U$63)</f>
        <v>0.47529579985802095</v>
      </c>
      <c r="V12" s="2">
        <f>_xlfn.COUNTIFS($E$24:$E$63,"Employment",$V$24:$V$63,"&gt;0")</f>
        <v>7</v>
      </c>
    </row>
    <row r="13" spans="2:22" s="19" customFormat="1" ht="12.75">
      <c r="B13" s="51"/>
      <c r="D13" s="38" t="s">
        <v>21</v>
      </c>
      <c r="E13" s="2">
        <f>COUNTIF($E$24:$E$63,"Mixed use")</f>
        <v>12</v>
      </c>
      <c r="F13" s="5">
        <f>SUMIF($E$24:$E$63,"Mixed use",$F$24:$F$63)</f>
        <v>10.020864999999999</v>
      </c>
      <c r="G13" s="3">
        <f>SUMIF($E$24:$E$63,"Mixed use",$G$24:$G$63)</f>
        <v>5.5475620778091</v>
      </c>
      <c r="H13" s="4">
        <f>_xlfn.COUNTIFS($E$24:$E$63,"Mixed use",$H$24:$H$63,"=100")</f>
        <v>6</v>
      </c>
      <c r="I13" s="3">
        <f>SUMIF($E$24:$E$63,"Mixed use",$I$24:$I$63)</f>
        <v>2.392987378464593</v>
      </c>
      <c r="J13" s="4">
        <f>_xlfn.COUNTIFS($E$24:$E$63,"Mixed use",$J$24:$J$63,"&gt;0")</f>
        <v>6</v>
      </c>
      <c r="K13" s="3">
        <f>SUMIF($E$24:$E$63,"Mixed use",$K$24:$K$63)</f>
        <v>2.080315543726307</v>
      </c>
      <c r="L13" s="4">
        <f>_xlfn.COUNTIFS($E$24:$E$63,"Mixed use",$L$24:$L$63,"&gt;0")</f>
        <v>4</v>
      </c>
      <c r="M13" s="3">
        <f>SUMIF($E$24:$E$63,"Mixed use",$M$24:$M$63)</f>
        <v>0</v>
      </c>
      <c r="N13" s="4">
        <f>_xlfn.COUNTIFS($E$24:$E$63,"Mixed use",$N$24:$N$63,"&gt;0")</f>
        <v>0</v>
      </c>
      <c r="O13" s="3">
        <f>SUMIF($E$24:$E$63,"Mixed use",$O$24:$O$63)</f>
        <v>0</v>
      </c>
      <c r="P13" s="4">
        <f>_xlfn.COUNTIFS($E$24:$E$63,"Mixed use",$P$24:$P$63,"&gt;0")</f>
        <v>0</v>
      </c>
      <c r="Q13" s="3">
        <f>SUMIF($E$24:$E$63,"Mixed use",$Q$24:$Q$63)</f>
        <v>0.51537681004691</v>
      </c>
      <c r="R13" s="2">
        <f>_xlfn.COUNTIFS($E$24:$E$63,"Mixed use",$R$24:$R$63,"&gt;0")</f>
        <v>6</v>
      </c>
      <c r="S13" s="3">
        <f>SUMIF($E$24:$E$63,"Mixed use",$S$24:$S$63)</f>
        <v>1.14376373897607</v>
      </c>
      <c r="T13" s="2">
        <f>_xlfn.COUNTIFS($E$24:$E$63,"Mixed use",$T$24:$T$63,"&gt;0")</f>
        <v>7</v>
      </c>
      <c r="U13" s="3">
        <f>SUMIF($E$24:$E$63,"Mixed use",$U$24:$U$63)</f>
        <v>2.377298581350781</v>
      </c>
      <c r="V13" s="2">
        <f>_xlfn.COUNTIFS($E$24:$E$63,"Mixed use",$V$24:$V$63,"&gt;0")</f>
        <v>10</v>
      </c>
    </row>
    <row r="14" spans="2:23" ht="13.5" thickBot="1">
      <c r="B14" s="52"/>
      <c r="D14" s="38" t="s">
        <v>38</v>
      </c>
      <c r="E14" s="2">
        <f>COUNTIF($E$24:$E$63,"Expansion area")</f>
        <v>1</v>
      </c>
      <c r="F14" s="5">
        <f>SUMIF($E$24:$E$63,"Expansion area",$F$24:$F$63)</f>
        <v>0.905557</v>
      </c>
      <c r="G14" s="3">
        <f>SUMIF($E$24:$E$63,"Expansion area",$G$24:$G$63)</f>
        <v>0.905557</v>
      </c>
      <c r="H14" s="4">
        <f>_xlfn.COUNTIFS($E$24:$E$63,"Expansion area",$H$24:$H$63,"=100")</f>
        <v>1</v>
      </c>
      <c r="I14" s="3">
        <f>SUMIF($E$24:$E$63,"Expansion area",$I$24:$I$63)</f>
        <v>0</v>
      </c>
      <c r="J14" s="4">
        <f>_xlfn.COUNTIFS($E$24:$E$63,"Expansion area",$J$24:$J$63,"&gt;0")</f>
        <v>0</v>
      </c>
      <c r="K14" s="3">
        <f>SUMIF($E$24:$E$63,"Expansion area",$K$24:$K$63)</f>
        <v>0</v>
      </c>
      <c r="L14" s="4">
        <f>_xlfn.COUNTIFS($E$24:$E$63,"Expansion area",$L$24:$L$63,"&gt;0")</f>
        <v>0</v>
      </c>
      <c r="M14" s="3">
        <f>SUMIF($E$24:$E$63,"Expansion area",$M$24:$M$63)</f>
        <v>0</v>
      </c>
      <c r="N14" s="4">
        <f>_xlfn.COUNTIFS($E$24:$E$63,"Expansion area",$N$24:$N$63,"&gt;0")</f>
        <v>0</v>
      </c>
      <c r="O14" s="3">
        <f>SUMIF($E$24:$E$63,"Expansion area",$O$24:$O$63)</f>
        <v>0</v>
      </c>
      <c r="P14" s="4">
        <f>_xlfn.COUNTIFS($E$24:$E$63,"Expansion area",$P$24:$P$63,"&gt;0")</f>
        <v>0</v>
      </c>
      <c r="Q14" s="3">
        <f>SUMIF($E$24:$E$63,"Expansion area",$Q$24:$Q$63)</f>
        <v>4.9930511028E-05</v>
      </c>
      <c r="R14" s="2">
        <f>_xlfn.COUNTIFS($E$24:$E$63,"Expansion area",$R$24:$R$63,"&gt;0")</f>
        <v>1</v>
      </c>
      <c r="S14" s="3">
        <f>SUMIF($E$24:$E$63,"Expansion area",$S$24:$S$63)</f>
        <v>0.001667380121042</v>
      </c>
      <c r="T14" s="2">
        <f>_xlfn.COUNTIFS($E$24:$E$63,"Expansion area",$T$24:$T$63,"&gt;0")</f>
        <v>1</v>
      </c>
      <c r="U14" s="3">
        <f>SUMIF($E$24:$E$63,"Expansion area",$U$24:$U$63)</f>
        <v>0.02388565284143</v>
      </c>
      <c r="V14" s="2">
        <f>_xlfn.COUNTIFS($E$24:$E$63,"Expansion area",$V$24:$V$63,"&gt;0")</f>
        <v>1</v>
      </c>
      <c r="W14" s="6"/>
    </row>
    <row r="15" spans="2:23" ht="16.5" thickTop="1">
      <c r="B15" s="1" t="s">
        <v>12</v>
      </c>
      <c r="D15" s="27" t="s">
        <v>14</v>
      </c>
      <c r="E15" s="16">
        <f aca="true" t="shared" si="0" ref="E15:V15">SUM(E11:E14)</f>
        <v>40</v>
      </c>
      <c r="F15" s="30">
        <f t="shared" si="0"/>
        <v>29.256402800000004</v>
      </c>
      <c r="G15" s="30">
        <f t="shared" si="0"/>
        <v>18.573881169988702</v>
      </c>
      <c r="H15" s="30">
        <f t="shared" si="0"/>
        <v>22</v>
      </c>
      <c r="I15" s="30">
        <f t="shared" si="0"/>
        <v>4.432735776666693</v>
      </c>
      <c r="J15" s="30">
        <f t="shared" si="0"/>
        <v>18</v>
      </c>
      <c r="K15" s="30">
        <f t="shared" si="0"/>
        <v>5.447321225907606</v>
      </c>
      <c r="L15" s="30">
        <f t="shared" si="0"/>
        <v>9</v>
      </c>
      <c r="M15" s="30">
        <f>SUM(M11:M14)</f>
        <v>0.471510601271</v>
      </c>
      <c r="N15" s="30">
        <f>SUM(N11:N14)</f>
        <v>2</v>
      </c>
      <c r="O15" s="30">
        <f t="shared" si="0"/>
        <v>0.330954026166</v>
      </c>
      <c r="P15" s="30">
        <f t="shared" si="0"/>
        <v>1</v>
      </c>
      <c r="Q15" s="30">
        <f t="shared" si="0"/>
        <v>2.454844566072305</v>
      </c>
      <c r="R15" s="30">
        <f t="shared" si="0"/>
        <v>17</v>
      </c>
      <c r="S15" s="30">
        <f t="shared" si="0"/>
        <v>3.2612212709276895</v>
      </c>
      <c r="T15" s="30">
        <f t="shared" si="0"/>
        <v>21</v>
      </c>
      <c r="U15" s="30">
        <f t="shared" si="0"/>
        <v>4.872153320422916</v>
      </c>
      <c r="V15" s="30">
        <f t="shared" si="0"/>
        <v>34</v>
      </c>
      <c r="W15" s="9"/>
    </row>
    <row r="16" spans="2:23" ht="12.75">
      <c r="B16" s="23" t="s">
        <v>3</v>
      </c>
      <c r="C16" s="9"/>
      <c r="D16" s="9"/>
      <c r="E16" s="9"/>
      <c r="F16" s="9"/>
      <c r="G16" s="9"/>
      <c r="H16" s="9"/>
      <c r="I16" s="9"/>
      <c r="J16" s="9"/>
      <c r="K16" s="9"/>
      <c r="L16" s="9"/>
      <c r="M16" s="9"/>
      <c r="N16" s="9"/>
      <c r="O16" s="9"/>
      <c r="P16" s="9"/>
      <c r="Q16" s="9"/>
      <c r="R16" s="9"/>
      <c r="S16" s="9"/>
      <c r="T16" s="9"/>
      <c r="U16" s="9"/>
      <c r="V16" s="9"/>
      <c r="W16" s="9"/>
    </row>
    <row r="17" spans="2:23" s="19" customFormat="1" ht="12.75">
      <c r="B17" s="41" t="s">
        <v>103</v>
      </c>
      <c r="C17" s="9"/>
      <c r="D17" s="9"/>
      <c r="E17" s="9"/>
      <c r="F17" s="9"/>
      <c r="G17" s="9"/>
      <c r="H17" s="9"/>
      <c r="I17" s="9"/>
      <c r="J17" s="9"/>
      <c r="K17" s="9"/>
      <c r="L17" s="9"/>
      <c r="M17" s="9"/>
      <c r="N17" s="9"/>
      <c r="O17" s="9"/>
      <c r="P17" s="9"/>
      <c r="Q17" s="9"/>
      <c r="R17" s="9"/>
      <c r="S17" s="9"/>
      <c r="T17" s="9"/>
      <c r="U17" s="9"/>
      <c r="V17" s="9"/>
      <c r="W17" s="9"/>
    </row>
    <row r="18" spans="2:23" ht="12.75">
      <c r="B18" s="24" t="s">
        <v>1</v>
      </c>
      <c r="C18" s="9"/>
      <c r="D18" s="9"/>
      <c r="E18" s="9"/>
      <c r="F18" s="9"/>
      <c r="G18" s="9"/>
      <c r="H18" s="9"/>
      <c r="I18" s="9"/>
      <c r="J18" s="9"/>
      <c r="K18" s="9"/>
      <c r="L18" s="9"/>
      <c r="M18" s="9"/>
      <c r="N18" s="9"/>
      <c r="O18" s="9"/>
      <c r="P18" s="9"/>
      <c r="Q18" s="9"/>
      <c r="R18" s="9"/>
      <c r="S18" s="9"/>
      <c r="T18" s="9"/>
      <c r="U18" s="9"/>
      <c r="V18" s="9"/>
      <c r="W18" s="9"/>
    </row>
    <row r="19" spans="2:23" ht="15.75">
      <c r="B19" s="25" t="s">
        <v>0</v>
      </c>
      <c r="C19" s="9"/>
      <c r="D19" s="9"/>
      <c r="E19" s="9"/>
      <c r="F19" s="9"/>
      <c r="G19" s="1" t="s">
        <v>9</v>
      </c>
      <c r="H19" s="9"/>
      <c r="I19" s="9"/>
      <c r="J19" s="9"/>
      <c r="K19" s="9"/>
      <c r="L19" s="9"/>
      <c r="M19" s="9"/>
      <c r="N19" s="9"/>
      <c r="O19" s="9"/>
      <c r="P19" s="9"/>
      <c r="Q19" s="9"/>
      <c r="R19" s="9"/>
      <c r="S19" s="9"/>
      <c r="T19" s="9"/>
      <c r="U19" s="9"/>
      <c r="V19" s="9"/>
      <c r="W19" s="9"/>
    </row>
    <row r="20" spans="2:23" ht="12.75">
      <c r="B20" s="49" t="s">
        <v>13</v>
      </c>
      <c r="C20" s="11"/>
      <c r="D20" s="11"/>
      <c r="E20" s="9"/>
      <c r="F20" s="9"/>
      <c r="G20" s="9"/>
      <c r="H20" s="9"/>
      <c r="I20" s="9"/>
      <c r="J20" s="9"/>
      <c r="K20" s="9"/>
      <c r="L20" s="9"/>
      <c r="M20" s="9"/>
      <c r="N20" s="9"/>
      <c r="O20" s="9"/>
      <c r="P20" s="9"/>
      <c r="Q20" s="9"/>
      <c r="R20" s="9"/>
      <c r="S20" s="9"/>
      <c r="T20" s="9"/>
      <c r="U20" s="9"/>
      <c r="V20" s="9"/>
      <c r="W20" s="9"/>
    </row>
    <row r="21" spans="2:22" ht="12.75">
      <c r="B21" s="17" t="s">
        <v>6</v>
      </c>
      <c r="G21" s="56" t="s">
        <v>2</v>
      </c>
      <c r="H21" s="56"/>
      <c r="I21" s="56"/>
      <c r="J21" s="56"/>
      <c r="K21" s="56"/>
      <c r="L21" s="56"/>
      <c r="M21" s="56"/>
      <c r="N21" s="56"/>
      <c r="O21" s="56"/>
      <c r="P21" s="56"/>
      <c r="Q21" s="56" t="s">
        <v>19</v>
      </c>
      <c r="R21" s="56"/>
      <c r="S21" s="56"/>
      <c r="T21" s="56"/>
      <c r="U21" s="56"/>
      <c r="V21" s="56"/>
    </row>
    <row r="22" spans="2:22" ht="26.25" customHeight="1">
      <c r="B22" s="12"/>
      <c r="G22" s="56" t="s">
        <v>6</v>
      </c>
      <c r="H22" s="56"/>
      <c r="I22" s="56" t="s">
        <v>0</v>
      </c>
      <c r="J22" s="56"/>
      <c r="K22" s="56" t="s">
        <v>1</v>
      </c>
      <c r="L22" s="56"/>
      <c r="M22" s="56" t="s">
        <v>103</v>
      </c>
      <c r="N22" s="56"/>
      <c r="O22" s="56" t="s">
        <v>3</v>
      </c>
      <c r="P22" s="56"/>
      <c r="Q22" s="56" t="s">
        <v>16</v>
      </c>
      <c r="R22" s="56"/>
      <c r="S22" s="56" t="s">
        <v>17</v>
      </c>
      <c r="T22" s="56"/>
      <c r="U22" s="56" t="s">
        <v>18</v>
      </c>
      <c r="V22" s="56"/>
    </row>
    <row r="23" spans="2:24" ht="25.5" customHeight="1">
      <c r="B23" s="8" t="s">
        <v>35</v>
      </c>
      <c r="C23" s="8" t="s">
        <v>97</v>
      </c>
      <c r="D23" s="31" t="s">
        <v>49</v>
      </c>
      <c r="E23" s="8" t="s">
        <v>36</v>
      </c>
      <c r="F23" s="8" t="s">
        <v>4</v>
      </c>
      <c r="G23" s="8" t="s">
        <v>4</v>
      </c>
      <c r="H23" s="8" t="s">
        <v>5</v>
      </c>
      <c r="I23" s="8" t="s">
        <v>4</v>
      </c>
      <c r="J23" s="8" t="s">
        <v>5</v>
      </c>
      <c r="K23" s="8" t="s">
        <v>4</v>
      </c>
      <c r="L23" s="8" t="s">
        <v>5</v>
      </c>
      <c r="M23" s="42" t="s">
        <v>4</v>
      </c>
      <c r="N23" s="42" t="s">
        <v>5</v>
      </c>
      <c r="O23" s="8" t="s">
        <v>4</v>
      </c>
      <c r="P23" s="8" t="s">
        <v>5</v>
      </c>
      <c r="Q23" s="8" t="s">
        <v>4</v>
      </c>
      <c r="R23" s="8" t="s">
        <v>5</v>
      </c>
      <c r="S23" s="8" t="s">
        <v>4</v>
      </c>
      <c r="T23" s="8" t="s">
        <v>5</v>
      </c>
      <c r="U23" s="8" t="s">
        <v>4</v>
      </c>
      <c r="V23" s="8" t="s">
        <v>5</v>
      </c>
      <c r="W23" s="39" t="s">
        <v>98</v>
      </c>
      <c r="X23" s="19"/>
    </row>
    <row r="24" spans="2:24" ht="12.75" customHeight="1">
      <c r="B24" s="36" t="str">
        <f>Calculations!A2</f>
        <v>B/1.1</v>
      </c>
      <c r="C24" s="37" t="str">
        <f>Calculations!B2</f>
        <v>Car Park and Central Library</v>
      </c>
      <c r="D24" s="37" t="str">
        <f>Calculations!C2</f>
        <v>Bowl</v>
      </c>
      <c r="E24" s="37" t="str">
        <f>Calculations!E2</f>
        <v>Expansion area</v>
      </c>
      <c r="F24" s="20">
        <f>Calculations!F2</f>
        <v>0.905557</v>
      </c>
      <c r="G24" s="21">
        <f>(H24/100)*F24</f>
        <v>0.905557</v>
      </c>
      <c r="H24" s="21">
        <f>100-J24-L24-N24-P24</f>
        <v>100</v>
      </c>
      <c r="I24" s="21">
        <f>(J24/100)*F24</f>
        <v>0</v>
      </c>
      <c r="J24" s="22">
        <f>Calculations!R2</f>
        <v>0</v>
      </c>
      <c r="K24" s="21">
        <f>(L24/100)*F24</f>
        <v>0</v>
      </c>
      <c r="L24" s="22">
        <f>Calculations!Q2</f>
        <v>0</v>
      </c>
      <c r="M24" s="22">
        <f>N24/100*F24</f>
        <v>0</v>
      </c>
      <c r="N24" s="22">
        <f>Calculations!P2</f>
        <v>0</v>
      </c>
      <c r="O24" s="21">
        <f>(P24/100)*F24</f>
        <v>0</v>
      </c>
      <c r="P24" s="22">
        <f>Calculations!O2</f>
        <v>0</v>
      </c>
      <c r="Q24" s="21">
        <f>(R24/100)*F24</f>
        <v>4.9930511028E-05</v>
      </c>
      <c r="R24" s="22">
        <f>Calculations!Y2</f>
        <v>0.005513789968825817</v>
      </c>
      <c r="S24" s="21">
        <f>(T24/100)*F24</f>
        <v>0.001667380121042</v>
      </c>
      <c r="T24" s="22">
        <f>Calculations!Z2</f>
        <v>0.18412757242691516</v>
      </c>
      <c r="U24" s="21">
        <f>(V24/100)*F24</f>
        <v>0.02388565284143</v>
      </c>
      <c r="V24" s="20">
        <f>Calculations!AA2</f>
        <v>2.6376752475470897</v>
      </c>
      <c r="W24" s="28" t="s">
        <v>99</v>
      </c>
      <c r="X24" s="14"/>
    </row>
    <row r="25" spans="2:24" ht="12.75" customHeight="1">
      <c r="B25" s="36" t="str">
        <f>Calculations!A3</f>
        <v>B/1.2</v>
      </c>
      <c r="C25" s="37" t="str">
        <f>Calculations!B3</f>
        <v>No. 1 City Park</v>
      </c>
      <c r="D25" s="37" t="str">
        <f>Calculations!C3</f>
        <v>Bowl</v>
      </c>
      <c r="E25" s="37" t="str">
        <f>Calculations!E3</f>
        <v>Employment</v>
      </c>
      <c r="F25" s="20">
        <f>Calculations!F3</f>
        <v>0.405907</v>
      </c>
      <c r="G25" s="21">
        <f aca="true" t="shared" si="1" ref="G25:G63">(H25/100)*F25</f>
        <v>0.405907</v>
      </c>
      <c r="H25" s="21">
        <f aca="true" t="shared" si="2" ref="H25:H63">100-J25-L25-N25-P25</f>
        <v>100</v>
      </c>
      <c r="I25" s="21">
        <f aca="true" t="shared" si="3" ref="I25:I63">(J25/100)*F25</f>
        <v>0</v>
      </c>
      <c r="J25" s="22">
        <f>Calculations!R3</f>
        <v>0</v>
      </c>
      <c r="K25" s="21">
        <f aca="true" t="shared" si="4" ref="K25:K63">(L25/100)*F25</f>
        <v>0</v>
      </c>
      <c r="L25" s="22">
        <f>Calculations!Q3</f>
        <v>0</v>
      </c>
      <c r="M25" s="22">
        <f aca="true" t="shared" si="5" ref="M25:M63">N25/100*F25</f>
        <v>0</v>
      </c>
      <c r="N25" s="22">
        <f>Calculations!P3</f>
        <v>0</v>
      </c>
      <c r="O25" s="21">
        <f aca="true" t="shared" si="6" ref="O25:O63">(P25/100)*F25</f>
        <v>0</v>
      </c>
      <c r="P25" s="22">
        <f>Calculations!O3</f>
        <v>0</v>
      </c>
      <c r="Q25" s="21">
        <f aca="true" t="shared" si="7" ref="Q25:Q63">(R25/100)*F25</f>
        <v>0</v>
      </c>
      <c r="R25" s="22">
        <f>Calculations!Y3</f>
        <v>0</v>
      </c>
      <c r="S25" s="21">
        <f aca="true" t="shared" si="8" ref="S25:S63">(T25/100)*F25</f>
        <v>0</v>
      </c>
      <c r="T25" s="22">
        <f>Calculations!Z3</f>
        <v>0</v>
      </c>
      <c r="U25" s="21">
        <f aca="true" t="shared" si="9" ref="U25:U63">(V25/100)*F25</f>
        <v>0.00137587000001</v>
      </c>
      <c r="V25" s="20">
        <f>Calculations!AA3</f>
        <v>0.3389618804332027</v>
      </c>
      <c r="W25" s="28" t="s">
        <v>99</v>
      </c>
      <c r="X25" s="14"/>
    </row>
    <row r="26" spans="2:24" ht="12.75" customHeight="1">
      <c r="B26" s="36" t="str">
        <f>Calculations!A4</f>
        <v>B/1.3</v>
      </c>
      <c r="C26" s="37" t="str">
        <f>Calculations!B4</f>
        <v>One Public Estate Site, car park</v>
      </c>
      <c r="D26" s="37" t="str">
        <f>Calculations!C4</f>
        <v>Bowl</v>
      </c>
      <c r="E26" s="37" t="str">
        <f>Calculations!E4</f>
        <v>Employment</v>
      </c>
      <c r="F26" s="20">
        <f>Calculations!F4</f>
        <v>1.01211</v>
      </c>
      <c r="G26" s="21">
        <f t="shared" si="1"/>
        <v>0.881845942773</v>
      </c>
      <c r="H26" s="21">
        <f t="shared" si="2"/>
        <v>87.12945655837804</v>
      </c>
      <c r="I26" s="21">
        <f t="shared" si="3"/>
        <v>0.130264057227</v>
      </c>
      <c r="J26" s="22">
        <f>Calculations!R4</f>
        <v>12.870543441621956</v>
      </c>
      <c r="K26" s="21">
        <f t="shared" si="4"/>
        <v>0</v>
      </c>
      <c r="L26" s="22">
        <f>Calculations!Q4</f>
        <v>0</v>
      </c>
      <c r="M26" s="22">
        <f t="shared" si="5"/>
        <v>0</v>
      </c>
      <c r="N26" s="22">
        <f>Calculations!P4</f>
        <v>0</v>
      </c>
      <c r="O26" s="21">
        <f t="shared" si="6"/>
        <v>0</v>
      </c>
      <c r="P26" s="22">
        <f>Calculations!O4</f>
        <v>0</v>
      </c>
      <c r="Q26" s="21">
        <f t="shared" si="7"/>
        <v>4.785000068659999E-07</v>
      </c>
      <c r="R26" s="22">
        <f>Calculations!Y4</f>
        <v>4.727747051861951E-05</v>
      </c>
      <c r="S26" s="21">
        <f t="shared" si="8"/>
        <v>0</v>
      </c>
      <c r="T26" s="22">
        <f>Calculations!Z4</f>
        <v>0</v>
      </c>
      <c r="U26" s="21">
        <f t="shared" si="9"/>
        <v>0.20677912780699315</v>
      </c>
      <c r="V26" s="20">
        <f>Calculations!AA4</f>
        <v>20.43049943257088</v>
      </c>
      <c r="W26" s="28" t="s">
        <v>100</v>
      </c>
      <c r="X26" s="14"/>
    </row>
    <row r="27" spans="2:24" ht="12.75" customHeight="1">
      <c r="B27" s="36" t="str">
        <f>Calculations!A5</f>
        <v>B/1.4</v>
      </c>
      <c r="C27" s="37" t="str">
        <f>Calculations!B5</f>
        <v>Exchange Court car park</v>
      </c>
      <c r="D27" s="37" t="str">
        <f>Calculations!C5</f>
        <v>Bowl</v>
      </c>
      <c r="E27" s="37" t="str">
        <f>Calculations!E5</f>
        <v>Mixed use</v>
      </c>
      <c r="F27" s="20">
        <f>Calculations!F5</f>
        <v>0.857391</v>
      </c>
      <c r="G27" s="21">
        <f t="shared" si="1"/>
        <v>0.857391</v>
      </c>
      <c r="H27" s="21">
        <f t="shared" si="2"/>
        <v>100</v>
      </c>
      <c r="I27" s="21">
        <f t="shared" si="3"/>
        <v>0</v>
      </c>
      <c r="J27" s="22">
        <f>Calculations!R5</f>
        <v>0</v>
      </c>
      <c r="K27" s="21">
        <f t="shared" si="4"/>
        <v>0</v>
      </c>
      <c r="L27" s="22">
        <f>Calculations!Q5</f>
        <v>0</v>
      </c>
      <c r="M27" s="22">
        <f t="shared" si="5"/>
        <v>0</v>
      </c>
      <c r="N27" s="22">
        <f>Calculations!P5</f>
        <v>0</v>
      </c>
      <c r="O27" s="21">
        <f t="shared" si="6"/>
        <v>0</v>
      </c>
      <c r="P27" s="22">
        <f>Calculations!O5</f>
        <v>0</v>
      </c>
      <c r="Q27" s="21">
        <f t="shared" si="7"/>
        <v>0.0112</v>
      </c>
      <c r="R27" s="22">
        <f>Calculations!Y5</f>
        <v>1.306288496147032</v>
      </c>
      <c r="S27" s="21">
        <f t="shared" si="8"/>
        <v>0.027599999999999996</v>
      </c>
      <c r="T27" s="22">
        <f>Calculations!Z5</f>
        <v>3.2190680797909</v>
      </c>
      <c r="U27" s="21">
        <f t="shared" si="9"/>
        <v>0.13893570466</v>
      </c>
      <c r="V27" s="20">
        <f>Calculations!AA5</f>
        <v>16.20447434834282</v>
      </c>
      <c r="W27" s="28" t="s">
        <v>99</v>
      </c>
      <c r="X27" s="14"/>
    </row>
    <row r="28" spans="2:24" ht="12.75" customHeight="1">
      <c r="B28" s="36" t="str">
        <f>Calculations!A6</f>
        <v>B/1.5</v>
      </c>
      <c r="C28" s="37" t="str">
        <f>Calculations!B6</f>
        <v>Former YW Depot</v>
      </c>
      <c r="D28" s="37" t="str">
        <f>Calculations!C6</f>
        <v>Bowl</v>
      </c>
      <c r="E28" s="37" t="str">
        <f>Calculations!E6</f>
        <v>Mixed use</v>
      </c>
      <c r="F28" s="20">
        <f>Calculations!F6</f>
        <v>1.07033</v>
      </c>
      <c r="G28" s="21">
        <f t="shared" si="1"/>
        <v>0.11180167475999989</v>
      </c>
      <c r="H28" s="21">
        <f t="shared" si="2"/>
        <v>10.445533130903542</v>
      </c>
      <c r="I28" s="21">
        <f t="shared" si="3"/>
        <v>0.138133560295</v>
      </c>
      <c r="J28" s="22">
        <f>Calculations!R6</f>
        <v>12.905698270159672</v>
      </c>
      <c r="K28" s="21">
        <f t="shared" si="4"/>
        <v>0.8203947649450001</v>
      </c>
      <c r="L28" s="22">
        <f>Calculations!Q6</f>
        <v>76.64876859893678</v>
      </c>
      <c r="M28" s="22">
        <f t="shared" si="5"/>
        <v>0</v>
      </c>
      <c r="N28" s="22">
        <f>Calculations!P6</f>
        <v>0</v>
      </c>
      <c r="O28" s="21">
        <f t="shared" si="6"/>
        <v>0</v>
      </c>
      <c r="P28" s="22">
        <f>Calculations!O6</f>
        <v>0</v>
      </c>
      <c r="Q28" s="21">
        <f t="shared" si="7"/>
        <v>0.258929683172</v>
      </c>
      <c r="R28" s="22">
        <f>Calculations!Y6</f>
        <v>24.191574857473864</v>
      </c>
      <c r="S28" s="21">
        <f t="shared" si="8"/>
        <v>0.24872141011200005</v>
      </c>
      <c r="T28" s="22">
        <f>Calculations!Z6</f>
        <v>23.237824793474914</v>
      </c>
      <c r="U28" s="21">
        <f t="shared" si="9"/>
        <v>0.47902403528399995</v>
      </c>
      <c r="V28" s="20">
        <f>Calculations!AA6</f>
        <v>44.754798546616456</v>
      </c>
      <c r="W28" s="28" t="s">
        <v>101</v>
      </c>
      <c r="X28" s="14"/>
    </row>
    <row r="29" spans="2:24" ht="12.75" customHeight="1">
      <c r="B29" s="36" t="str">
        <f>Calculations!A7</f>
        <v>B/1.6</v>
      </c>
      <c r="C29" s="37" t="str">
        <f>Calculations!B7</f>
        <v>Former Bradford Odeon</v>
      </c>
      <c r="D29" s="37" t="str">
        <f>Calculations!C7</f>
        <v>Bowl</v>
      </c>
      <c r="E29" s="37" t="str">
        <f>Calculations!E7</f>
        <v>Mixed use</v>
      </c>
      <c r="F29" s="20">
        <f>Calculations!F7</f>
        <v>0.530516</v>
      </c>
      <c r="G29" s="21">
        <f t="shared" si="1"/>
        <v>0.09928216421499995</v>
      </c>
      <c r="H29" s="21">
        <f t="shared" si="2"/>
        <v>18.714263889307762</v>
      </c>
      <c r="I29" s="21">
        <f t="shared" si="3"/>
        <v>0.42277924402346007</v>
      </c>
      <c r="J29" s="22">
        <f>Calculations!R7</f>
        <v>79.69208167585144</v>
      </c>
      <c r="K29" s="21">
        <f t="shared" si="4"/>
        <v>0.00845459176154</v>
      </c>
      <c r="L29" s="22">
        <f>Calculations!Q7</f>
        <v>1.5936544348407966</v>
      </c>
      <c r="M29" s="22">
        <f t="shared" si="5"/>
        <v>0</v>
      </c>
      <c r="N29" s="22">
        <f>Calculations!P7</f>
        <v>0</v>
      </c>
      <c r="O29" s="21">
        <f t="shared" si="6"/>
        <v>0</v>
      </c>
      <c r="P29" s="22">
        <f>Calculations!O7</f>
        <v>0</v>
      </c>
      <c r="Q29" s="21">
        <f t="shared" si="7"/>
        <v>0.18022583874</v>
      </c>
      <c r="R29" s="22">
        <f>Calculations!Y7</f>
        <v>33.971800801483845</v>
      </c>
      <c r="S29" s="21">
        <f t="shared" si="8"/>
        <v>0.01827683413299999</v>
      </c>
      <c r="T29" s="22">
        <f>Calculations!Z7</f>
        <v>3.445105167987392</v>
      </c>
      <c r="U29" s="21">
        <f t="shared" si="9"/>
        <v>0.01592825422300001</v>
      </c>
      <c r="V29" s="20">
        <f>Calculations!AA7</f>
        <v>3.0024078864727946</v>
      </c>
      <c r="W29" s="28" t="s">
        <v>100</v>
      </c>
      <c r="X29" s="14"/>
    </row>
    <row r="30" spans="1:24" s="15" customFormat="1" ht="12.75" customHeight="1">
      <c r="A30" s="19"/>
      <c r="B30" s="36" t="str">
        <f>Calculations!A8</f>
        <v>CH/1.1</v>
      </c>
      <c r="C30" s="37" t="str">
        <f>Calculations!B8</f>
        <v>Former Carpet Warehouse (Channel Urban Village)</v>
      </c>
      <c r="D30" s="37" t="str">
        <f>Calculations!C8</f>
        <v>Channel</v>
      </c>
      <c r="E30" s="37" t="str">
        <f>Calculations!E8</f>
        <v>Residential</v>
      </c>
      <c r="F30" s="20">
        <f>Calculations!F8</f>
        <v>3.16677</v>
      </c>
      <c r="G30" s="21">
        <f t="shared" si="1"/>
        <v>0.012981933769999714</v>
      </c>
      <c r="H30" s="21">
        <f t="shared" si="2"/>
        <v>0.4099424261945046</v>
      </c>
      <c r="I30" s="21">
        <f t="shared" si="3"/>
        <v>0.5759786500900002</v>
      </c>
      <c r="J30" s="22">
        <f>Calculations!R8</f>
        <v>18.18820596664741</v>
      </c>
      <c r="K30" s="21">
        <f t="shared" si="4"/>
        <v>2.57780941614</v>
      </c>
      <c r="L30" s="22">
        <f>Calculations!Q8</f>
        <v>81.40185160715808</v>
      </c>
      <c r="M30" s="22">
        <f t="shared" si="5"/>
        <v>0</v>
      </c>
      <c r="N30" s="22">
        <f>Calculations!P8</f>
        <v>0</v>
      </c>
      <c r="O30" s="21">
        <f t="shared" si="6"/>
        <v>0</v>
      </c>
      <c r="P30" s="22">
        <f>Calculations!O8</f>
        <v>0</v>
      </c>
      <c r="Q30" s="21">
        <f t="shared" si="7"/>
        <v>0.880054105692</v>
      </c>
      <c r="R30" s="22">
        <f>Calculations!Y8</f>
        <v>27.79027544444339</v>
      </c>
      <c r="S30" s="21">
        <f t="shared" si="8"/>
        <v>1.3064713233580003</v>
      </c>
      <c r="T30" s="22">
        <f>Calculations!Z8</f>
        <v>41.25564292190466</v>
      </c>
      <c r="U30" s="21">
        <f t="shared" si="9"/>
        <v>0.7912203629099999</v>
      </c>
      <c r="V30" s="20">
        <f>Calculations!AA8</f>
        <v>24.98509089419187</v>
      </c>
      <c r="W30" s="28" t="s">
        <v>101</v>
      </c>
      <c r="X30" s="14"/>
    </row>
    <row r="31" spans="1:24" s="15" customFormat="1" ht="12.75" customHeight="1">
      <c r="A31" s="19"/>
      <c r="B31" s="36" t="str">
        <f>Calculations!A9</f>
        <v>CH/1.2</v>
      </c>
      <c r="C31" s="37" t="str">
        <f>Calculations!B9</f>
        <v>Sorting Office</v>
      </c>
      <c r="D31" s="37" t="str">
        <f>Calculations!C9</f>
        <v>Channel</v>
      </c>
      <c r="E31" s="37" t="str">
        <f>Calculations!E9</f>
        <v>Mixed use</v>
      </c>
      <c r="F31" s="20">
        <f>Calculations!F9</f>
        <v>2.11736</v>
      </c>
      <c r="G31" s="21">
        <f t="shared" si="1"/>
        <v>0.36501548793</v>
      </c>
      <c r="H31" s="21">
        <f t="shared" si="2"/>
        <v>17.23917935211773</v>
      </c>
      <c r="I31" s="21">
        <f t="shared" si="3"/>
        <v>0.5018305965400001</v>
      </c>
      <c r="J31" s="22">
        <f>Calculations!R9</f>
        <v>23.700768718592965</v>
      </c>
      <c r="K31" s="21">
        <f t="shared" si="4"/>
        <v>1.25051391553</v>
      </c>
      <c r="L31" s="22">
        <f>Calculations!Q9</f>
        <v>59.0600519292893</v>
      </c>
      <c r="M31" s="22">
        <f t="shared" si="5"/>
        <v>0</v>
      </c>
      <c r="N31" s="22">
        <f>Calculations!P9</f>
        <v>0</v>
      </c>
      <c r="O31" s="21">
        <f t="shared" si="6"/>
        <v>0</v>
      </c>
      <c r="P31" s="22">
        <f>Calculations!O9</f>
        <v>0</v>
      </c>
      <c r="Q31" s="21">
        <f t="shared" si="7"/>
        <v>0.0432038044141</v>
      </c>
      <c r="R31" s="22">
        <f>Calculations!Y9</f>
        <v>2.0404562480683492</v>
      </c>
      <c r="S31" s="21">
        <f t="shared" si="8"/>
        <v>0.6833571347519</v>
      </c>
      <c r="T31" s="22">
        <f>Calculations!Z9</f>
        <v>32.2740173967535</v>
      </c>
      <c r="U31" s="21">
        <f t="shared" si="9"/>
        <v>1.0521803177440001</v>
      </c>
      <c r="V31" s="20">
        <f>Calculations!AA9</f>
        <v>49.69302894850191</v>
      </c>
      <c r="W31" s="28" t="s">
        <v>102</v>
      </c>
      <c r="X31" s="14"/>
    </row>
    <row r="32" spans="1:24" s="15" customFormat="1" ht="12.75" customHeight="1">
      <c r="A32" s="19"/>
      <c r="B32" s="36" t="str">
        <f>Calculations!A10</f>
        <v>CH/1.3</v>
      </c>
      <c r="C32" s="37" t="str">
        <f>Calculations!B10</f>
        <v>Cathedral Quarter Phase 1</v>
      </c>
      <c r="D32" s="37" t="str">
        <f>Calculations!C10</f>
        <v>Channel</v>
      </c>
      <c r="E32" s="37" t="str">
        <f>Calculations!E10</f>
        <v>Residential</v>
      </c>
      <c r="F32" s="20">
        <f>Calculations!F10</f>
        <v>0.9702</v>
      </c>
      <c r="G32" s="21">
        <f t="shared" si="1"/>
        <v>0.9702</v>
      </c>
      <c r="H32" s="21">
        <f t="shared" si="2"/>
        <v>100</v>
      </c>
      <c r="I32" s="21">
        <f t="shared" si="3"/>
        <v>0</v>
      </c>
      <c r="J32" s="22">
        <f>Calculations!R10</f>
        <v>0</v>
      </c>
      <c r="K32" s="21">
        <f t="shared" si="4"/>
        <v>0</v>
      </c>
      <c r="L32" s="22">
        <f>Calculations!Q10</f>
        <v>0</v>
      </c>
      <c r="M32" s="22">
        <f t="shared" si="5"/>
        <v>0</v>
      </c>
      <c r="N32" s="22">
        <f>Calculations!P10</f>
        <v>0</v>
      </c>
      <c r="O32" s="21">
        <f t="shared" si="6"/>
        <v>0</v>
      </c>
      <c r="P32" s="22">
        <f>Calculations!O10</f>
        <v>0</v>
      </c>
      <c r="Q32" s="21">
        <f t="shared" si="7"/>
        <v>0</v>
      </c>
      <c r="R32" s="22">
        <f>Calculations!Y10</f>
        <v>0</v>
      </c>
      <c r="S32" s="21">
        <f t="shared" si="8"/>
        <v>0</v>
      </c>
      <c r="T32" s="22">
        <f>Calculations!Z10</f>
        <v>0</v>
      </c>
      <c r="U32" s="21">
        <f t="shared" si="9"/>
        <v>0.0287056317716</v>
      </c>
      <c r="V32" s="20">
        <f>Calculations!AA10</f>
        <v>2.958733433477634</v>
      </c>
      <c r="W32" s="28" t="s">
        <v>99</v>
      </c>
      <c r="X32" s="14"/>
    </row>
    <row r="33" spans="1:24" s="15" customFormat="1" ht="12.75">
      <c r="A33" s="19"/>
      <c r="B33" s="36" t="str">
        <f>Calculations!A11</f>
        <v>CH/1.4</v>
      </c>
      <c r="C33" s="37" t="str">
        <f>Calculations!B11</f>
        <v>Cathedral Quarter Phase 2</v>
      </c>
      <c r="D33" s="37" t="str">
        <f>Calculations!C11</f>
        <v>Channel</v>
      </c>
      <c r="E33" s="37" t="str">
        <f>Calculations!E11</f>
        <v>Residential</v>
      </c>
      <c r="F33" s="20">
        <f>Calculations!F11</f>
        <v>1.18143</v>
      </c>
      <c r="G33" s="21">
        <f t="shared" si="1"/>
        <v>1.18143</v>
      </c>
      <c r="H33" s="21">
        <f t="shared" si="2"/>
        <v>100</v>
      </c>
      <c r="I33" s="21">
        <f t="shared" si="3"/>
        <v>0</v>
      </c>
      <c r="J33" s="22">
        <f>Calculations!R11</f>
        <v>0</v>
      </c>
      <c r="K33" s="21">
        <f t="shared" si="4"/>
        <v>0</v>
      </c>
      <c r="L33" s="22">
        <f>Calculations!Q11</f>
        <v>0</v>
      </c>
      <c r="M33" s="22">
        <f t="shared" si="5"/>
        <v>0</v>
      </c>
      <c r="N33" s="22">
        <f>Calculations!P11</f>
        <v>0</v>
      </c>
      <c r="O33" s="21">
        <f t="shared" si="6"/>
        <v>0</v>
      </c>
      <c r="P33" s="22">
        <f>Calculations!O11</f>
        <v>0</v>
      </c>
      <c r="Q33" s="21">
        <f t="shared" si="7"/>
        <v>0</v>
      </c>
      <c r="R33" s="22">
        <f>Calculations!Y11</f>
        <v>0</v>
      </c>
      <c r="S33" s="21">
        <f t="shared" si="8"/>
        <v>0</v>
      </c>
      <c r="T33" s="22">
        <f>Calculations!Z11</f>
        <v>0</v>
      </c>
      <c r="U33" s="21">
        <f t="shared" si="9"/>
        <v>0.00373809977048</v>
      </c>
      <c r="V33" s="20">
        <f>Calculations!AA11</f>
        <v>0.31640467657669097</v>
      </c>
      <c r="W33" s="28" t="s">
        <v>100</v>
      </c>
      <c r="X33" s="14"/>
    </row>
    <row r="34" spans="1:24" s="15" customFormat="1" ht="12.75" customHeight="1">
      <c r="A34" s="19"/>
      <c r="B34" s="36" t="str">
        <f>Calculations!A12</f>
        <v>CH/1.5</v>
      </c>
      <c r="C34" s="37" t="str">
        <f>Calculations!B12</f>
        <v>Burnett Street Car Park</v>
      </c>
      <c r="D34" s="37" t="str">
        <f>Calculations!C12</f>
        <v>Channel</v>
      </c>
      <c r="E34" s="37" t="str">
        <f>Calculations!E12</f>
        <v>Residential</v>
      </c>
      <c r="F34" s="20">
        <f>Calculations!F12</f>
        <v>0.289491</v>
      </c>
      <c r="G34" s="21">
        <f t="shared" si="1"/>
        <v>0.289491</v>
      </c>
      <c r="H34" s="21">
        <f t="shared" si="2"/>
        <v>100</v>
      </c>
      <c r="I34" s="21">
        <f t="shared" si="3"/>
        <v>0</v>
      </c>
      <c r="J34" s="22">
        <f>Calculations!R12</f>
        <v>0</v>
      </c>
      <c r="K34" s="21">
        <f t="shared" si="4"/>
        <v>0</v>
      </c>
      <c r="L34" s="22">
        <f>Calculations!Q12</f>
        <v>0</v>
      </c>
      <c r="M34" s="22">
        <f t="shared" si="5"/>
        <v>0</v>
      </c>
      <c r="N34" s="22">
        <f>Calculations!P12</f>
        <v>0</v>
      </c>
      <c r="O34" s="21">
        <f t="shared" si="6"/>
        <v>0</v>
      </c>
      <c r="P34" s="22">
        <f>Calculations!O12</f>
        <v>0</v>
      </c>
      <c r="Q34" s="21">
        <f t="shared" si="7"/>
        <v>0</v>
      </c>
      <c r="R34" s="22">
        <f>Calculations!Y12</f>
        <v>0</v>
      </c>
      <c r="S34" s="21">
        <f t="shared" si="8"/>
        <v>0</v>
      </c>
      <c r="T34" s="22">
        <f>Calculations!Z12</f>
        <v>0</v>
      </c>
      <c r="U34" s="21">
        <f t="shared" si="9"/>
        <v>0</v>
      </c>
      <c r="V34" s="20">
        <f>Calculations!AA12</f>
        <v>0</v>
      </c>
      <c r="W34" s="28" t="s">
        <v>99</v>
      </c>
      <c r="X34" s="14"/>
    </row>
    <row r="35" spans="2:24" ht="12.75" customHeight="1">
      <c r="B35" s="36" t="str">
        <f>Calculations!A13</f>
        <v>CH/1.6</v>
      </c>
      <c r="C35" s="37" t="str">
        <f>Calculations!B13</f>
        <v>Olicana House, Chapel Street</v>
      </c>
      <c r="D35" s="37" t="str">
        <f>Calculations!C13</f>
        <v>Channel</v>
      </c>
      <c r="E35" s="37" t="str">
        <f>Calculations!E13</f>
        <v>Residential</v>
      </c>
      <c r="F35" s="20">
        <f>Calculations!F13</f>
        <v>0.132889</v>
      </c>
      <c r="G35" s="21">
        <f t="shared" si="1"/>
        <v>0.132889</v>
      </c>
      <c r="H35" s="21">
        <f t="shared" si="2"/>
        <v>100</v>
      </c>
      <c r="I35" s="21">
        <f t="shared" si="3"/>
        <v>0</v>
      </c>
      <c r="J35" s="22">
        <f>Calculations!R13</f>
        <v>0</v>
      </c>
      <c r="K35" s="21">
        <f t="shared" si="4"/>
        <v>0</v>
      </c>
      <c r="L35" s="22">
        <f>Calculations!Q13</f>
        <v>0</v>
      </c>
      <c r="M35" s="22">
        <f t="shared" si="5"/>
        <v>0</v>
      </c>
      <c r="N35" s="22">
        <f>Calculations!P13</f>
        <v>0</v>
      </c>
      <c r="O35" s="21">
        <f t="shared" si="6"/>
        <v>0</v>
      </c>
      <c r="P35" s="22">
        <f>Calculations!O13</f>
        <v>0</v>
      </c>
      <c r="Q35" s="21">
        <f t="shared" si="7"/>
        <v>0</v>
      </c>
      <c r="R35" s="22">
        <f>Calculations!Y13</f>
        <v>0</v>
      </c>
      <c r="S35" s="21">
        <f t="shared" si="8"/>
        <v>0</v>
      </c>
      <c r="T35" s="22">
        <f>Calculations!Z13</f>
        <v>0</v>
      </c>
      <c r="U35" s="21">
        <f t="shared" si="9"/>
        <v>0</v>
      </c>
      <c r="V35" s="20">
        <f>Calculations!AA13</f>
        <v>0</v>
      </c>
      <c r="W35" s="28" t="s">
        <v>99</v>
      </c>
      <c r="X35" s="14"/>
    </row>
    <row r="36" spans="1:24" s="15" customFormat="1" ht="12.75" customHeight="1">
      <c r="A36" s="19"/>
      <c r="B36" s="36" t="str">
        <f>Calculations!A14</f>
        <v>CH/1.7</v>
      </c>
      <c r="C36" s="37" t="str">
        <f>Calculations!B14</f>
        <v>East Parade Car Park</v>
      </c>
      <c r="D36" s="37" t="str">
        <f>Calculations!C14</f>
        <v>Channel</v>
      </c>
      <c r="E36" s="37" t="str">
        <f>Calculations!E14</f>
        <v>Residential</v>
      </c>
      <c r="F36" s="20">
        <f>Calculations!F14</f>
        <v>0.139818</v>
      </c>
      <c r="G36" s="21">
        <f t="shared" si="1"/>
        <v>0.139818</v>
      </c>
      <c r="H36" s="21">
        <f t="shared" si="2"/>
        <v>100</v>
      </c>
      <c r="I36" s="21">
        <f t="shared" si="3"/>
        <v>0</v>
      </c>
      <c r="J36" s="22">
        <f>Calculations!R14</f>
        <v>0</v>
      </c>
      <c r="K36" s="21">
        <f t="shared" si="4"/>
        <v>0</v>
      </c>
      <c r="L36" s="22">
        <f>Calculations!Q14</f>
        <v>0</v>
      </c>
      <c r="M36" s="22">
        <f t="shared" si="5"/>
        <v>0</v>
      </c>
      <c r="N36" s="22">
        <f>Calculations!P14</f>
        <v>0</v>
      </c>
      <c r="O36" s="21">
        <f t="shared" si="6"/>
        <v>0</v>
      </c>
      <c r="P36" s="22">
        <f>Calculations!O14</f>
        <v>0</v>
      </c>
      <c r="Q36" s="21">
        <f t="shared" si="7"/>
        <v>0</v>
      </c>
      <c r="R36" s="22">
        <f>Calculations!Y14</f>
        <v>0</v>
      </c>
      <c r="S36" s="21">
        <f t="shared" si="8"/>
        <v>0</v>
      </c>
      <c r="T36" s="22">
        <f>Calculations!Z14</f>
        <v>0</v>
      </c>
      <c r="U36" s="21">
        <f t="shared" si="9"/>
        <v>0.000869049943097</v>
      </c>
      <c r="V36" s="20">
        <f>Calculations!AA14</f>
        <v>0.6215579847351558</v>
      </c>
      <c r="W36" s="28" t="s">
        <v>99</v>
      </c>
      <c r="X36" s="14"/>
    </row>
    <row r="37" spans="1:24" s="15" customFormat="1" ht="12.75" customHeight="1">
      <c r="A37" s="19"/>
      <c r="B37" s="36" t="str">
        <f>Calculations!A15</f>
        <v>CH/1.8</v>
      </c>
      <c r="C37" s="37" t="str">
        <f>Calculations!B15</f>
        <v>Land West of Wharf Street</v>
      </c>
      <c r="D37" s="37" t="str">
        <f>Calculations!C15</f>
        <v>Channel</v>
      </c>
      <c r="E37" s="37" t="str">
        <f>Calculations!E15</f>
        <v>Residential</v>
      </c>
      <c r="F37" s="20">
        <f>Calculations!F15</f>
        <v>0.477159</v>
      </c>
      <c r="G37" s="21">
        <f t="shared" si="1"/>
        <v>0.4656021152823</v>
      </c>
      <c r="H37" s="21">
        <f t="shared" si="2"/>
        <v>97.57798035503889</v>
      </c>
      <c r="I37" s="21">
        <f t="shared" si="3"/>
        <v>0.0115568847177</v>
      </c>
      <c r="J37" s="22">
        <f>Calculations!R15</f>
        <v>2.4220196449611135</v>
      </c>
      <c r="K37" s="21">
        <f t="shared" si="4"/>
        <v>0</v>
      </c>
      <c r="L37" s="22">
        <f>Calculations!Q15</f>
        <v>0</v>
      </c>
      <c r="M37" s="22">
        <f t="shared" si="5"/>
        <v>0</v>
      </c>
      <c r="N37" s="22">
        <f>Calculations!P15</f>
        <v>0</v>
      </c>
      <c r="O37" s="21">
        <f t="shared" si="6"/>
        <v>0</v>
      </c>
      <c r="P37" s="22">
        <f>Calculations!O15</f>
        <v>0</v>
      </c>
      <c r="Q37" s="21">
        <f t="shared" si="7"/>
        <v>0</v>
      </c>
      <c r="R37" s="22">
        <f>Calculations!Y15</f>
        <v>0</v>
      </c>
      <c r="S37" s="21">
        <f t="shared" si="8"/>
        <v>0</v>
      </c>
      <c r="T37" s="22">
        <f>Calculations!Z15</f>
        <v>0</v>
      </c>
      <c r="U37" s="21">
        <f t="shared" si="9"/>
        <v>0.0328068587853</v>
      </c>
      <c r="V37" s="20">
        <f>Calculations!AA15</f>
        <v>6.875456354234124</v>
      </c>
      <c r="W37" s="28" t="s">
        <v>100</v>
      </c>
      <c r="X37" s="14"/>
    </row>
    <row r="38" spans="1:24" s="15" customFormat="1" ht="12.75" customHeight="1">
      <c r="A38" s="19"/>
      <c r="B38" s="36" t="str">
        <f>Calculations!A16</f>
        <v>CH/1.9</v>
      </c>
      <c r="C38" s="37" t="str">
        <f>Calculations!B16</f>
        <v>Vacant Plot bounded by Church Bank, Vicar Lane and Currer Street</v>
      </c>
      <c r="D38" s="37" t="str">
        <f>Calculations!C16</f>
        <v>Channel</v>
      </c>
      <c r="E38" s="37" t="str">
        <f>Calculations!E16</f>
        <v>Residential</v>
      </c>
      <c r="F38" s="20">
        <f>Calculations!F16</f>
        <v>0.127234</v>
      </c>
      <c r="G38" s="21">
        <f t="shared" si="1"/>
        <v>0.127234</v>
      </c>
      <c r="H38" s="21">
        <f t="shared" si="2"/>
        <v>100</v>
      </c>
      <c r="I38" s="21">
        <f t="shared" si="3"/>
        <v>0</v>
      </c>
      <c r="J38" s="22">
        <f>Calculations!R16</f>
        <v>0</v>
      </c>
      <c r="K38" s="21">
        <f t="shared" si="4"/>
        <v>0</v>
      </c>
      <c r="L38" s="22">
        <f>Calculations!Q16</f>
        <v>0</v>
      </c>
      <c r="M38" s="22">
        <f t="shared" si="5"/>
        <v>0</v>
      </c>
      <c r="N38" s="22">
        <f>Calculations!P16</f>
        <v>0</v>
      </c>
      <c r="O38" s="21">
        <f t="shared" si="6"/>
        <v>0</v>
      </c>
      <c r="P38" s="22">
        <f>Calculations!O16</f>
        <v>0</v>
      </c>
      <c r="Q38" s="21">
        <f t="shared" si="7"/>
        <v>0</v>
      </c>
      <c r="R38" s="22">
        <f>Calculations!Y16</f>
        <v>0</v>
      </c>
      <c r="S38" s="21">
        <f t="shared" si="8"/>
        <v>0</v>
      </c>
      <c r="T38" s="22">
        <f>Calculations!Z16</f>
        <v>0</v>
      </c>
      <c r="U38" s="21">
        <f t="shared" si="9"/>
        <v>5.0345094022E-05</v>
      </c>
      <c r="V38" s="20">
        <f>Calculations!AA16</f>
        <v>0.03956889983966549</v>
      </c>
      <c r="W38" s="28" t="s">
        <v>99</v>
      </c>
      <c r="X38" s="14"/>
    </row>
    <row r="39" spans="1:24" s="15" customFormat="1" ht="12.75" customHeight="1">
      <c r="A39" s="19"/>
      <c r="B39" s="36" t="str">
        <f>Calculations!A17</f>
        <v>CH/1.10</v>
      </c>
      <c r="C39" s="37" t="str">
        <f>Calculations!B17</f>
        <v>Vacant Plot bounded by Church Bank, Peckover Street and Currer Street</v>
      </c>
      <c r="D39" s="37" t="str">
        <f>Calculations!C17</f>
        <v>Channel</v>
      </c>
      <c r="E39" s="37" t="str">
        <f>Calculations!E17</f>
        <v>Residential</v>
      </c>
      <c r="F39" s="20">
        <f>Calculations!F17</f>
        <v>0.0821598</v>
      </c>
      <c r="G39" s="21">
        <f t="shared" si="1"/>
        <v>0.0821598</v>
      </c>
      <c r="H39" s="21">
        <f t="shared" si="2"/>
        <v>100</v>
      </c>
      <c r="I39" s="21">
        <f t="shared" si="3"/>
        <v>0</v>
      </c>
      <c r="J39" s="22">
        <f>Calculations!R17</f>
        <v>0</v>
      </c>
      <c r="K39" s="21">
        <f t="shared" si="4"/>
        <v>0</v>
      </c>
      <c r="L39" s="22">
        <f>Calculations!Q17</f>
        <v>0</v>
      </c>
      <c r="M39" s="22">
        <f t="shared" si="5"/>
        <v>0</v>
      </c>
      <c r="N39" s="22">
        <f>Calculations!P17</f>
        <v>0</v>
      </c>
      <c r="O39" s="21">
        <f t="shared" si="6"/>
        <v>0</v>
      </c>
      <c r="P39" s="22">
        <f>Calculations!O17</f>
        <v>0</v>
      </c>
      <c r="Q39" s="21">
        <f t="shared" si="7"/>
        <v>0</v>
      </c>
      <c r="R39" s="22">
        <f>Calculations!Y17</f>
        <v>0</v>
      </c>
      <c r="S39" s="21">
        <f t="shared" si="8"/>
        <v>0.000182831200035</v>
      </c>
      <c r="T39" s="22">
        <f>Calculations!Z17</f>
        <v>0.22253121360446348</v>
      </c>
      <c r="U39" s="21">
        <f t="shared" si="9"/>
        <v>7.228056007999988E-06</v>
      </c>
      <c r="V39" s="20">
        <f>Calculations!AA17</f>
        <v>0.008797557939527589</v>
      </c>
      <c r="W39" s="28" t="s">
        <v>99</v>
      </c>
      <c r="X39" s="14"/>
    </row>
    <row r="40" spans="1:24" s="15" customFormat="1" ht="12.75" customHeight="1">
      <c r="A40" s="19"/>
      <c r="B40" s="36" t="str">
        <f>Calculations!A18</f>
        <v>CH/1.11</v>
      </c>
      <c r="C40" s="37" t="str">
        <f>Calculations!B18</f>
        <v>Gate Haus 2</v>
      </c>
      <c r="D40" s="37" t="str">
        <f>Calculations!C18</f>
        <v>Channel</v>
      </c>
      <c r="E40" s="37" t="str">
        <f>Calculations!E18</f>
        <v>Residential</v>
      </c>
      <c r="F40" s="20">
        <f>Calculations!F18</f>
        <v>0.131016</v>
      </c>
      <c r="G40" s="21">
        <f t="shared" si="1"/>
        <v>0.131016</v>
      </c>
      <c r="H40" s="21">
        <f t="shared" si="2"/>
        <v>100</v>
      </c>
      <c r="I40" s="21">
        <f t="shared" si="3"/>
        <v>0</v>
      </c>
      <c r="J40" s="22">
        <f>Calculations!R18</f>
        <v>0</v>
      </c>
      <c r="K40" s="21">
        <f t="shared" si="4"/>
        <v>0</v>
      </c>
      <c r="L40" s="22">
        <f>Calculations!Q18</f>
        <v>0</v>
      </c>
      <c r="M40" s="22">
        <f t="shared" si="5"/>
        <v>0</v>
      </c>
      <c r="N40" s="22">
        <f>Calculations!P18</f>
        <v>0</v>
      </c>
      <c r="O40" s="21">
        <f t="shared" si="6"/>
        <v>0</v>
      </c>
      <c r="P40" s="22">
        <f>Calculations!O18</f>
        <v>0</v>
      </c>
      <c r="Q40" s="21">
        <f t="shared" si="7"/>
        <v>0</v>
      </c>
      <c r="R40" s="22">
        <f>Calculations!Y18</f>
        <v>0</v>
      </c>
      <c r="S40" s="21">
        <f t="shared" si="8"/>
        <v>0.005357942449729999</v>
      </c>
      <c r="T40" s="22">
        <f>Calculations!Z18</f>
        <v>4.08953291943732</v>
      </c>
      <c r="U40" s="21">
        <f t="shared" si="9"/>
        <v>0.01325322256247</v>
      </c>
      <c r="V40" s="20">
        <f>Calculations!AA18</f>
        <v>10.115728279347561</v>
      </c>
      <c r="W40" s="28" t="s">
        <v>99</v>
      </c>
      <c r="X40" s="14"/>
    </row>
    <row r="41" spans="1:24" s="15" customFormat="1" ht="12.75" customHeight="1">
      <c r="A41" s="19"/>
      <c r="B41" s="36" t="str">
        <f>Calculations!A19</f>
        <v>CH/1.12</v>
      </c>
      <c r="C41" s="37" t="str">
        <f>Calculations!B19</f>
        <v>Conditioning House, derelict land</v>
      </c>
      <c r="D41" s="37" t="str">
        <f>Calculations!C19</f>
        <v>Channel</v>
      </c>
      <c r="E41" s="37" t="str">
        <f>Calculations!E19</f>
        <v>Residential</v>
      </c>
      <c r="F41" s="20">
        <f>Calculations!F19</f>
        <v>0.553816</v>
      </c>
      <c r="G41" s="21">
        <f t="shared" si="1"/>
        <v>0.41067050292</v>
      </c>
      <c r="H41" s="21">
        <f t="shared" si="2"/>
        <v>74.15287801724762</v>
      </c>
      <c r="I41" s="21">
        <f t="shared" si="3"/>
        <v>0.022140442447999995</v>
      </c>
      <c r="J41" s="22">
        <f>Calculations!R19</f>
        <v>3.997797544310745</v>
      </c>
      <c r="K41" s="21">
        <f t="shared" si="4"/>
        <v>0.0015019360489999939</v>
      </c>
      <c r="L41" s="22">
        <f>Calculations!Q19</f>
        <v>0.27119766294220354</v>
      </c>
      <c r="M41" s="22">
        <f t="shared" si="5"/>
        <v>0.119503118583</v>
      </c>
      <c r="N41" s="22">
        <f>Calculations!P19</f>
        <v>21.578126775499445</v>
      </c>
      <c r="O41" s="21">
        <f t="shared" si="6"/>
        <v>0</v>
      </c>
      <c r="P41" s="22">
        <f>Calculations!O19</f>
        <v>0</v>
      </c>
      <c r="Q41" s="21">
        <f t="shared" si="7"/>
        <v>0</v>
      </c>
      <c r="R41" s="22">
        <f>Calculations!Y19</f>
        <v>0</v>
      </c>
      <c r="S41" s="21">
        <f t="shared" si="8"/>
        <v>0.0909439634929</v>
      </c>
      <c r="T41" s="22">
        <f>Calculations!Z19</f>
        <v>16.42133190317723</v>
      </c>
      <c r="U41" s="21">
        <f t="shared" si="9"/>
        <v>0.14858068409410002</v>
      </c>
      <c r="V41" s="20">
        <f>Calculations!AA19</f>
        <v>26.82852862577102</v>
      </c>
      <c r="W41" s="28" t="s">
        <v>100</v>
      </c>
      <c r="X41" s="14"/>
    </row>
    <row r="42" spans="2:24" ht="12.75" customHeight="1">
      <c r="B42" s="36" t="str">
        <f>Calculations!A20</f>
        <v>CH/1.13</v>
      </c>
      <c r="C42" s="37" t="str">
        <f>Calculations!B20</f>
        <v>Midland Mills, derelict land</v>
      </c>
      <c r="D42" s="37" t="str">
        <f>Calculations!C20</f>
        <v>Channel</v>
      </c>
      <c r="E42" s="37" t="str">
        <f>Calculations!E20</f>
        <v>Residential</v>
      </c>
      <c r="F42" s="20">
        <f>Calculations!F20</f>
        <v>0.931146</v>
      </c>
      <c r="G42" s="21">
        <f t="shared" si="1"/>
        <v>0.17214874480900008</v>
      </c>
      <c r="H42" s="21">
        <f t="shared" si="2"/>
        <v>18.487835936469693</v>
      </c>
      <c r="I42" s="21">
        <f t="shared" si="3"/>
        <v>0.21281285564700003</v>
      </c>
      <c r="J42" s="22">
        <f>Calculations!R20</f>
        <v>22.854939574137678</v>
      </c>
      <c r="K42" s="21">
        <f t="shared" si="4"/>
        <v>0.546184399544</v>
      </c>
      <c r="L42" s="22">
        <f>Calculations!Q20</f>
        <v>58.65722448939263</v>
      </c>
      <c r="M42" s="22">
        <f t="shared" si="5"/>
        <v>0</v>
      </c>
      <c r="N42" s="22">
        <f>Calculations!P20</f>
        <v>0</v>
      </c>
      <c r="O42" s="21">
        <f t="shared" si="6"/>
        <v>0</v>
      </c>
      <c r="P42" s="22">
        <f>Calculations!O20</f>
        <v>0</v>
      </c>
      <c r="Q42" s="21">
        <f t="shared" si="7"/>
        <v>0.024800000000000003</v>
      </c>
      <c r="R42" s="22">
        <f>Calculations!Y20</f>
        <v>2.6633846894042397</v>
      </c>
      <c r="S42" s="21">
        <f t="shared" si="8"/>
        <v>0.23905490299400003</v>
      </c>
      <c r="T42" s="22">
        <f>Calculations!Z20</f>
        <v>25.673192280694973</v>
      </c>
      <c r="U42" s="21">
        <f t="shared" si="9"/>
        <v>0.394365992647</v>
      </c>
      <c r="V42" s="20">
        <f>Calculations!AA20</f>
        <v>42.35275592087599</v>
      </c>
      <c r="W42" s="28" t="s">
        <v>101</v>
      </c>
      <c r="X42" s="14"/>
    </row>
    <row r="43" spans="2:24" ht="12.75" customHeight="1">
      <c r="B43" s="36" t="str">
        <f>Calculations!A21</f>
        <v>LQ/1.1</v>
      </c>
      <c r="C43" s="37" t="str">
        <f>Calculations!B21</f>
        <v>University of Bradford Car Park, Longside Lane</v>
      </c>
      <c r="D43" s="37" t="str">
        <f>Calculations!C21</f>
        <v>Learning Quarter</v>
      </c>
      <c r="E43" s="37" t="str">
        <f>Calculations!E21</f>
        <v>Employment</v>
      </c>
      <c r="F43" s="20">
        <f>Calculations!F21</f>
        <v>0.53873</v>
      </c>
      <c r="G43" s="21">
        <f t="shared" si="1"/>
        <v>0.53873</v>
      </c>
      <c r="H43" s="21">
        <f t="shared" si="2"/>
        <v>100</v>
      </c>
      <c r="I43" s="21">
        <f t="shared" si="3"/>
        <v>0</v>
      </c>
      <c r="J43" s="22">
        <f>Calculations!R21</f>
        <v>0</v>
      </c>
      <c r="K43" s="21">
        <f t="shared" si="4"/>
        <v>0</v>
      </c>
      <c r="L43" s="22">
        <f>Calculations!Q21</f>
        <v>0</v>
      </c>
      <c r="M43" s="22">
        <f t="shared" si="5"/>
        <v>0</v>
      </c>
      <c r="N43" s="22">
        <f>Calculations!P21</f>
        <v>0</v>
      </c>
      <c r="O43" s="21">
        <f t="shared" si="6"/>
        <v>0</v>
      </c>
      <c r="P43" s="22">
        <f>Calculations!O21</f>
        <v>0</v>
      </c>
      <c r="Q43" s="21">
        <f t="shared" si="7"/>
        <v>0</v>
      </c>
      <c r="R43" s="22">
        <f>Calculations!Y21</f>
        <v>0</v>
      </c>
      <c r="S43" s="21">
        <f t="shared" si="8"/>
        <v>0</v>
      </c>
      <c r="T43" s="22">
        <f>Calculations!Z21</f>
        <v>0</v>
      </c>
      <c r="U43" s="21">
        <f t="shared" si="9"/>
        <v>0.00974196268992</v>
      </c>
      <c r="V43" s="20">
        <f>Calculations!AA21</f>
        <v>1.8083200656952458</v>
      </c>
      <c r="W43" s="28" t="s">
        <v>99</v>
      </c>
      <c r="X43" s="14"/>
    </row>
    <row r="44" spans="1:24" s="15" customFormat="1" ht="12.75" customHeight="1">
      <c r="A44" s="19"/>
      <c r="B44" s="36" t="str">
        <f>Calculations!A22</f>
        <v>LQ/1.2</v>
      </c>
      <c r="C44" s="37" t="str">
        <f>Calculations!B22</f>
        <v>University of Bradford Car Park, Longside Lane / Shearbridge Road</v>
      </c>
      <c r="D44" s="37" t="str">
        <f>Calculations!C22</f>
        <v>Learning Quarter</v>
      </c>
      <c r="E44" s="37" t="str">
        <f>Calculations!E22</f>
        <v>Employment</v>
      </c>
      <c r="F44" s="20">
        <f>Calculations!F22</f>
        <v>0.520331</v>
      </c>
      <c r="G44" s="21">
        <f t="shared" si="1"/>
        <v>0.520331</v>
      </c>
      <c r="H44" s="21">
        <f t="shared" si="2"/>
        <v>100</v>
      </c>
      <c r="I44" s="21">
        <f t="shared" si="3"/>
        <v>0</v>
      </c>
      <c r="J44" s="22">
        <f>Calculations!R22</f>
        <v>0</v>
      </c>
      <c r="K44" s="21">
        <f t="shared" si="4"/>
        <v>0</v>
      </c>
      <c r="L44" s="22">
        <f>Calculations!Q22</f>
        <v>0</v>
      </c>
      <c r="M44" s="22">
        <f t="shared" si="5"/>
        <v>0</v>
      </c>
      <c r="N44" s="22">
        <f>Calculations!P22</f>
        <v>0</v>
      </c>
      <c r="O44" s="21">
        <f t="shared" si="6"/>
        <v>0</v>
      </c>
      <c r="P44" s="22">
        <f>Calculations!O22</f>
        <v>0</v>
      </c>
      <c r="Q44" s="21">
        <f t="shared" si="7"/>
        <v>0</v>
      </c>
      <c r="R44" s="22">
        <f>Calculations!Y22</f>
        <v>0</v>
      </c>
      <c r="S44" s="21">
        <f t="shared" si="8"/>
        <v>0</v>
      </c>
      <c r="T44" s="22">
        <f>Calculations!Z22</f>
        <v>0</v>
      </c>
      <c r="U44" s="21">
        <f t="shared" si="9"/>
        <v>0.024189765937</v>
      </c>
      <c r="V44" s="20">
        <f>Calculations!AA22</f>
        <v>4.648918849155634</v>
      </c>
      <c r="W44" s="28" t="s">
        <v>99</v>
      </c>
      <c r="X44" s="14"/>
    </row>
    <row r="45" spans="1:24" s="15" customFormat="1" ht="12.75" customHeight="1">
      <c r="A45" s="19"/>
      <c r="B45" s="36" t="str">
        <f>Calculations!A23</f>
        <v>LQ/1.3</v>
      </c>
      <c r="C45" s="37" t="str">
        <f>Calculations!B23</f>
        <v>University of Bradford Car Park, Great Horton Road</v>
      </c>
      <c r="D45" s="37" t="str">
        <f>Calculations!C23</f>
        <v>Learning Quarter</v>
      </c>
      <c r="E45" s="37" t="str">
        <f>Calculations!E23</f>
        <v>Employment</v>
      </c>
      <c r="F45" s="20">
        <f>Calculations!F23</f>
        <v>0.800993</v>
      </c>
      <c r="G45" s="21">
        <f t="shared" si="1"/>
        <v>0.7456133984183999</v>
      </c>
      <c r="H45" s="21">
        <f t="shared" si="2"/>
        <v>93.0861316414001</v>
      </c>
      <c r="I45" s="21">
        <f t="shared" si="3"/>
        <v>0.028347843694299997</v>
      </c>
      <c r="J45" s="22">
        <f>Calculations!R23</f>
        <v>3.539087569342054</v>
      </c>
      <c r="K45" s="21">
        <f t="shared" si="4"/>
        <v>0.027031757887300004</v>
      </c>
      <c r="L45" s="22">
        <f>Calculations!Q23</f>
        <v>3.374780789257834</v>
      </c>
      <c r="M45" s="22">
        <f t="shared" si="5"/>
        <v>0</v>
      </c>
      <c r="N45" s="22">
        <f>Calculations!P23</f>
        <v>0</v>
      </c>
      <c r="O45" s="21">
        <f t="shared" si="6"/>
        <v>0</v>
      </c>
      <c r="P45" s="22">
        <f>Calculations!O23</f>
        <v>0</v>
      </c>
      <c r="Q45" s="21">
        <f t="shared" si="7"/>
        <v>0</v>
      </c>
      <c r="R45" s="22">
        <f>Calculations!Y23</f>
        <v>0</v>
      </c>
      <c r="S45" s="21">
        <f t="shared" si="8"/>
        <v>7.48961930021E-05</v>
      </c>
      <c r="T45" s="22">
        <f>Calculations!Z23</f>
        <v>0.009350417919020516</v>
      </c>
      <c r="U45" s="21">
        <f t="shared" si="9"/>
        <v>0.020465330170897897</v>
      </c>
      <c r="V45" s="20">
        <f>Calculations!AA23</f>
        <v>2.554994883962519</v>
      </c>
      <c r="W45" s="28" t="s">
        <v>100</v>
      </c>
      <c r="X45" s="14"/>
    </row>
    <row r="46" spans="1:24" s="15" customFormat="1" ht="12.75" customHeight="1">
      <c r="A46" s="19"/>
      <c r="B46" s="36" t="str">
        <f>Calculations!A24</f>
        <v>M/1.1</v>
      </c>
      <c r="C46" s="37" t="str">
        <f>Calculations!B24</f>
        <v>Former Rawson Market and Car Park, Simes Street</v>
      </c>
      <c r="D46" s="37" t="str">
        <f>Calculations!C24</f>
        <v>Market</v>
      </c>
      <c r="E46" s="37" t="str">
        <f>Calculations!E24</f>
        <v>Mixed use</v>
      </c>
      <c r="F46" s="20">
        <f>Calculations!F24</f>
        <v>0.537182</v>
      </c>
      <c r="G46" s="21">
        <f t="shared" si="1"/>
        <v>0.537182</v>
      </c>
      <c r="H46" s="21">
        <f t="shared" si="2"/>
        <v>100</v>
      </c>
      <c r="I46" s="21">
        <f t="shared" si="3"/>
        <v>0</v>
      </c>
      <c r="J46" s="22">
        <f>Calculations!R24</f>
        <v>0</v>
      </c>
      <c r="K46" s="21">
        <f t="shared" si="4"/>
        <v>0</v>
      </c>
      <c r="L46" s="22">
        <f>Calculations!Q24</f>
        <v>0</v>
      </c>
      <c r="M46" s="22">
        <f t="shared" si="5"/>
        <v>0</v>
      </c>
      <c r="N46" s="22">
        <f>Calculations!P24</f>
        <v>0</v>
      </c>
      <c r="O46" s="21">
        <f t="shared" si="6"/>
        <v>0</v>
      </c>
      <c r="P46" s="22">
        <f>Calculations!O24</f>
        <v>0</v>
      </c>
      <c r="Q46" s="21">
        <f t="shared" si="7"/>
        <v>0</v>
      </c>
      <c r="R46" s="22">
        <f>Calculations!Y24</f>
        <v>0</v>
      </c>
      <c r="S46" s="21">
        <f t="shared" si="8"/>
        <v>0</v>
      </c>
      <c r="T46" s="22">
        <f>Calculations!Z24</f>
        <v>0</v>
      </c>
      <c r="U46" s="21">
        <f t="shared" si="9"/>
        <v>0.00252990000012</v>
      </c>
      <c r="V46" s="20">
        <f>Calculations!AA24</f>
        <v>0.4709577015089857</v>
      </c>
      <c r="W46" s="28" t="s">
        <v>99</v>
      </c>
      <c r="X46" s="14"/>
    </row>
    <row r="47" spans="1:24" s="15" customFormat="1" ht="12.75" customHeight="1">
      <c r="A47" s="19"/>
      <c r="B47" s="36" t="str">
        <f>Calculations!A25</f>
        <v>M/1.2</v>
      </c>
      <c r="C47" s="37" t="str">
        <f>Calculations!B25</f>
        <v>Car Park on Site of Former Carlton Grammar School, Grammar School Street</v>
      </c>
      <c r="D47" s="37" t="str">
        <f>Calculations!C25</f>
        <v>Market</v>
      </c>
      <c r="E47" s="37" t="str">
        <f>Calculations!E25</f>
        <v>Residential</v>
      </c>
      <c r="F47" s="20">
        <f>Calculations!F25</f>
        <v>0.511641</v>
      </c>
      <c r="G47" s="21">
        <f t="shared" si="1"/>
        <v>0.511641</v>
      </c>
      <c r="H47" s="21">
        <f t="shared" si="2"/>
        <v>100</v>
      </c>
      <c r="I47" s="21">
        <f t="shared" si="3"/>
        <v>0</v>
      </c>
      <c r="J47" s="22">
        <f>Calculations!R25</f>
        <v>0</v>
      </c>
      <c r="K47" s="21">
        <f t="shared" si="4"/>
        <v>0</v>
      </c>
      <c r="L47" s="22">
        <f>Calculations!Q25</f>
        <v>0</v>
      </c>
      <c r="M47" s="22">
        <f t="shared" si="5"/>
        <v>0</v>
      </c>
      <c r="N47" s="22">
        <f>Calculations!P25</f>
        <v>0</v>
      </c>
      <c r="O47" s="21">
        <f t="shared" si="6"/>
        <v>0</v>
      </c>
      <c r="P47" s="22">
        <f>Calculations!O25</f>
        <v>0</v>
      </c>
      <c r="Q47" s="21">
        <f t="shared" si="7"/>
        <v>0</v>
      </c>
      <c r="R47" s="22">
        <f>Calculations!Y25</f>
        <v>0</v>
      </c>
      <c r="S47" s="21">
        <f t="shared" si="8"/>
        <v>0</v>
      </c>
      <c r="T47" s="22">
        <f>Calculations!Z25</f>
        <v>0</v>
      </c>
      <c r="U47" s="21">
        <f t="shared" si="9"/>
        <v>0.000708120605177</v>
      </c>
      <c r="V47" s="20">
        <f>Calculations!AA25</f>
        <v>0.13840184918272774</v>
      </c>
      <c r="W47" s="28" t="s">
        <v>99</v>
      </c>
      <c r="X47" s="14"/>
    </row>
    <row r="48" spans="1:24" s="15" customFormat="1" ht="12.75" customHeight="1">
      <c r="A48" s="19"/>
      <c r="B48" s="36" t="str">
        <f>Calculations!A26</f>
        <v>M/1.3</v>
      </c>
      <c r="C48" s="37" t="str">
        <f>Calculations!B26</f>
        <v>Stone Street Car Park</v>
      </c>
      <c r="D48" s="37" t="str">
        <f>Calculations!C26</f>
        <v>Market</v>
      </c>
      <c r="E48" s="37" t="str">
        <f>Calculations!E26</f>
        <v>Residential</v>
      </c>
      <c r="F48" s="20">
        <f>Calculations!F26</f>
        <v>0.101508</v>
      </c>
      <c r="G48" s="21">
        <f t="shared" si="1"/>
        <v>0.101508</v>
      </c>
      <c r="H48" s="21">
        <f t="shared" si="2"/>
        <v>100</v>
      </c>
      <c r="I48" s="21">
        <f t="shared" si="3"/>
        <v>0</v>
      </c>
      <c r="J48" s="22">
        <f>Calculations!R26</f>
        <v>0</v>
      </c>
      <c r="K48" s="21">
        <f t="shared" si="4"/>
        <v>0</v>
      </c>
      <c r="L48" s="22">
        <f>Calculations!Q26</f>
        <v>0</v>
      </c>
      <c r="M48" s="22">
        <f t="shared" si="5"/>
        <v>0</v>
      </c>
      <c r="N48" s="22">
        <f>Calculations!P26</f>
        <v>0</v>
      </c>
      <c r="O48" s="21">
        <f t="shared" si="6"/>
        <v>0</v>
      </c>
      <c r="P48" s="22">
        <f>Calculations!O26</f>
        <v>0</v>
      </c>
      <c r="Q48" s="21">
        <f t="shared" si="7"/>
        <v>0</v>
      </c>
      <c r="R48" s="22">
        <f>Calculations!Y26</f>
        <v>0</v>
      </c>
      <c r="S48" s="21">
        <f t="shared" si="8"/>
        <v>0</v>
      </c>
      <c r="T48" s="22">
        <f>Calculations!Z26</f>
        <v>0</v>
      </c>
      <c r="U48" s="21">
        <f t="shared" si="9"/>
        <v>0</v>
      </c>
      <c r="V48" s="20">
        <f>Calculations!AA26</f>
        <v>0</v>
      </c>
      <c r="W48" s="28" t="s">
        <v>99</v>
      </c>
      <c r="X48" s="14"/>
    </row>
    <row r="49" spans="2:24" ht="12.75" customHeight="1">
      <c r="B49" s="36" t="str">
        <f>Calculations!A27</f>
        <v>M/1.4</v>
      </c>
      <c r="C49" s="37" t="str">
        <f>Calculations!B27</f>
        <v>Former Yorkshire Building Society Head Quarters, High Point, New John Street</v>
      </c>
      <c r="D49" s="37" t="str">
        <f>Calculations!C27</f>
        <v>Market</v>
      </c>
      <c r="E49" s="37" t="str">
        <f>Calculations!E27</f>
        <v>Mixed use</v>
      </c>
      <c r="F49" s="20">
        <f>Calculations!F27</f>
        <v>0.119434</v>
      </c>
      <c r="G49" s="21">
        <f t="shared" si="1"/>
        <v>0.119434</v>
      </c>
      <c r="H49" s="21">
        <f t="shared" si="2"/>
        <v>100</v>
      </c>
      <c r="I49" s="21">
        <f t="shared" si="3"/>
        <v>0</v>
      </c>
      <c r="J49" s="22">
        <f>Calculations!R27</f>
        <v>0</v>
      </c>
      <c r="K49" s="21">
        <f t="shared" si="4"/>
        <v>0</v>
      </c>
      <c r="L49" s="22">
        <f>Calculations!Q27</f>
        <v>0</v>
      </c>
      <c r="M49" s="22">
        <f t="shared" si="5"/>
        <v>0</v>
      </c>
      <c r="N49" s="22">
        <f>Calculations!P27</f>
        <v>0</v>
      </c>
      <c r="O49" s="21">
        <f t="shared" si="6"/>
        <v>0</v>
      </c>
      <c r="P49" s="22">
        <f>Calculations!O27</f>
        <v>0</v>
      </c>
      <c r="Q49" s="21">
        <f t="shared" si="7"/>
        <v>0</v>
      </c>
      <c r="R49" s="22">
        <f>Calculations!Y27</f>
        <v>0</v>
      </c>
      <c r="S49" s="21">
        <f t="shared" si="8"/>
        <v>0</v>
      </c>
      <c r="T49" s="22">
        <f>Calculations!Z27</f>
        <v>0</v>
      </c>
      <c r="U49" s="21">
        <f t="shared" si="9"/>
        <v>0</v>
      </c>
      <c r="V49" s="20">
        <f>Calculations!AA27</f>
        <v>0</v>
      </c>
      <c r="W49" s="28" t="s">
        <v>99</v>
      </c>
      <c r="X49" s="14"/>
    </row>
    <row r="50" spans="2:24" ht="12.75">
      <c r="B50" s="36" t="str">
        <f>Calculations!A28</f>
        <v>M/1.5</v>
      </c>
      <c r="C50" s="37" t="str">
        <f>Calculations!B28</f>
        <v>Former Tetley Street Shed, Tetley Street</v>
      </c>
      <c r="D50" s="37" t="str">
        <f>Calculations!C28</f>
        <v>Market</v>
      </c>
      <c r="E50" s="37" t="str">
        <f>Calculations!E28</f>
        <v>Mixed use</v>
      </c>
      <c r="F50" s="20">
        <f>Calculations!F28</f>
        <v>0.24281</v>
      </c>
      <c r="G50" s="21">
        <f t="shared" si="1"/>
        <v>0.24281</v>
      </c>
      <c r="H50" s="21">
        <f t="shared" si="2"/>
        <v>100</v>
      </c>
      <c r="I50" s="21">
        <f t="shared" si="3"/>
        <v>0</v>
      </c>
      <c r="J50" s="22">
        <f>Calculations!R28</f>
        <v>0</v>
      </c>
      <c r="K50" s="21">
        <f t="shared" si="4"/>
        <v>0</v>
      </c>
      <c r="L50" s="22">
        <f>Calculations!Q28</f>
        <v>0</v>
      </c>
      <c r="M50" s="22">
        <f t="shared" si="5"/>
        <v>0</v>
      </c>
      <c r="N50" s="22">
        <f>Calculations!P28</f>
        <v>0</v>
      </c>
      <c r="O50" s="21">
        <f t="shared" si="6"/>
        <v>0</v>
      </c>
      <c r="P50" s="22">
        <f>Calculations!O28</f>
        <v>0</v>
      </c>
      <c r="Q50" s="21">
        <f t="shared" si="7"/>
        <v>0</v>
      </c>
      <c r="R50" s="22">
        <f>Calculations!Y28</f>
        <v>0</v>
      </c>
      <c r="S50" s="21">
        <f t="shared" si="8"/>
        <v>0</v>
      </c>
      <c r="T50" s="22">
        <f>Calculations!Z28</f>
        <v>0</v>
      </c>
      <c r="U50" s="21">
        <f t="shared" si="9"/>
        <v>0</v>
      </c>
      <c r="V50" s="20">
        <f>Calculations!AA28</f>
        <v>0</v>
      </c>
      <c r="W50" s="28" t="s">
        <v>99</v>
      </c>
      <c r="X50" s="14"/>
    </row>
    <row r="51" spans="2:24" ht="12.75" customHeight="1">
      <c r="B51" s="36" t="str">
        <f>Calculations!A29</f>
        <v>SG/1.1</v>
      </c>
      <c r="C51" s="37" t="str">
        <f>Calculations!B29</f>
        <v>Clifford Street Car Park</v>
      </c>
      <c r="D51" s="37" t="str">
        <f>Calculations!C29</f>
        <v>Southern Gateway</v>
      </c>
      <c r="E51" s="37" t="str">
        <f>Calculations!E29</f>
        <v>Residential</v>
      </c>
      <c r="F51" s="20">
        <f>Calculations!F29</f>
        <v>0.539006</v>
      </c>
      <c r="G51" s="21">
        <f t="shared" si="1"/>
        <v>0.251440444682</v>
      </c>
      <c r="H51" s="21">
        <f t="shared" si="2"/>
        <v>46.64891386774915</v>
      </c>
      <c r="I51" s="21">
        <f t="shared" si="3"/>
        <v>0.287565555318</v>
      </c>
      <c r="J51" s="22">
        <f>Calculations!R29</f>
        <v>53.35108613225085</v>
      </c>
      <c r="K51" s="21">
        <f t="shared" si="4"/>
        <v>0</v>
      </c>
      <c r="L51" s="22">
        <f>Calculations!Q29</f>
        <v>0</v>
      </c>
      <c r="M51" s="22">
        <f t="shared" si="5"/>
        <v>0</v>
      </c>
      <c r="N51" s="22">
        <f>Calculations!P29</f>
        <v>0</v>
      </c>
      <c r="O51" s="21">
        <f t="shared" si="6"/>
        <v>0</v>
      </c>
      <c r="P51" s="22">
        <f>Calculations!O29</f>
        <v>0</v>
      </c>
      <c r="Q51" s="21">
        <f t="shared" si="7"/>
        <v>0.000690997564326</v>
      </c>
      <c r="R51" s="22">
        <f>Calculations!Y29</f>
        <v>0.12819849209953138</v>
      </c>
      <c r="S51" s="21">
        <f t="shared" si="8"/>
        <v>0.011960254573374001</v>
      </c>
      <c r="T51" s="22">
        <f>Calculations!Z29</f>
        <v>2.2189464631885363</v>
      </c>
      <c r="U51" s="21">
        <f t="shared" si="9"/>
        <v>0.1022003197943</v>
      </c>
      <c r="V51" s="20">
        <f>Calculations!AA29</f>
        <v>18.960887224687667</v>
      </c>
      <c r="W51" s="28" t="s">
        <v>100</v>
      </c>
      <c r="X51" s="14"/>
    </row>
    <row r="52" spans="1:24" s="15" customFormat="1" ht="12.75" customHeight="1">
      <c r="A52" s="19"/>
      <c r="B52" s="36" t="str">
        <f>Calculations!A30</f>
        <v>SG/1.2</v>
      </c>
      <c r="C52" s="37" t="str">
        <f>Calculations!B30</f>
        <v>Britannia Mill and Car Park</v>
      </c>
      <c r="D52" s="37" t="str">
        <f>Calculations!C30</f>
        <v>Southern Gateway</v>
      </c>
      <c r="E52" s="37" t="str">
        <f>Calculations!E30</f>
        <v>Employment</v>
      </c>
      <c r="F52" s="20">
        <f>Calculations!F30</f>
        <v>1.2044</v>
      </c>
      <c r="G52" s="21">
        <f t="shared" si="1"/>
        <v>0.11324585328999978</v>
      </c>
      <c r="H52" s="21">
        <f t="shared" si="2"/>
        <v>9.402677954998321</v>
      </c>
      <c r="I52" s="21">
        <f t="shared" si="3"/>
        <v>0.19371446529500014</v>
      </c>
      <c r="J52" s="22">
        <f>Calculations!R30</f>
        <v>16.083897815924956</v>
      </c>
      <c r="K52" s="21">
        <f t="shared" si="4"/>
        <v>0.214478172561</v>
      </c>
      <c r="L52" s="22">
        <f>Calculations!Q30</f>
        <v>17.807885466705415</v>
      </c>
      <c r="M52" s="22">
        <f t="shared" si="5"/>
        <v>0.352007482688</v>
      </c>
      <c r="N52" s="22">
        <f>Calculations!P30</f>
        <v>29.226791986715376</v>
      </c>
      <c r="O52" s="21">
        <f t="shared" si="6"/>
        <v>0.330954026166</v>
      </c>
      <c r="P52" s="22">
        <f>Calculations!O30</f>
        <v>27.47874677565593</v>
      </c>
      <c r="Q52" s="21">
        <f t="shared" si="7"/>
        <v>0.914360770801</v>
      </c>
      <c r="R52" s="22">
        <f>Calculations!Y30</f>
        <v>75.91836356700432</v>
      </c>
      <c r="S52" s="21">
        <f t="shared" si="8"/>
        <v>0.16370530779900005</v>
      </c>
      <c r="T52" s="22">
        <f>Calculations!Z30</f>
        <v>13.592270657505818</v>
      </c>
      <c r="U52" s="21">
        <f t="shared" si="9"/>
        <v>0.0410292351399999</v>
      </c>
      <c r="V52" s="20">
        <f>Calculations!AA30</f>
        <v>3.4066120176021175</v>
      </c>
      <c r="W52" s="48" t="s">
        <v>162</v>
      </c>
      <c r="X52" s="14"/>
    </row>
    <row r="53" spans="2:24" ht="12.75" customHeight="1">
      <c r="B53" s="36" t="str">
        <f>Calculations!A31</f>
        <v>SG/1.3</v>
      </c>
      <c r="C53" s="37" t="str">
        <f>Calculations!B31</f>
        <v>Britannia Street Car Park and City Fabrications Site</v>
      </c>
      <c r="D53" s="37" t="str">
        <f>Calculations!C31</f>
        <v>Southern Gateway</v>
      </c>
      <c r="E53" s="37" t="str">
        <f>Calculations!E31</f>
        <v>Employment</v>
      </c>
      <c r="F53" s="20">
        <f>Calculations!F31</f>
        <v>0.928846</v>
      </c>
      <c r="G53" s="21">
        <f t="shared" si="1"/>
        <v>0.928846</v>
      </c>
      <c r="H53" s="21">
        <f t="shared" si="2"/>
        <v>100</v>
      </c>
      <c r="I53" s="21">
        <f t="shared" si="3"/>
        <v>0</v>
      </c>
      <c r="J53" s="22">
        <f>Calculations!R31</f>
        <v>0</v>
      </c>
      <c r="K53" s="21">
        <f t="shared" si="4"/>
        <v>0</v>
      </c>
      <c r="L53" s="22">
        <f>Calculations!Q31</f>
        <v>0</v>
      </c>
      <c r="M53" s="22">
        <f t="shared" si="5"/>
        <v>0</v>
      </c>
      <c r="N53" s="22">
        <f>Calculations!P31</f>
        <v>0</v>
      </c>
      <c r="O53" s="21">
        <f t="shared" si="6"/>
        <v>0</v>
      </c>
      <c r="P53" s="22">
        <f>Calculations!O31</f>
        <v>0</v>
      </c>
      <c r="Q53" s="21">
        <f t="shared" si="7"/>
        <v>0.0156316850001</v>
      </c>
      <c r="R53" s="22">
        <f>Calculations!Y31</f>
        <v>1.6829146058765392</v>
      </c>
      <c r="S53" s="21">
        <f t="shared" si="8"/>
        <v>0.0338305608157</v>
      </c>
      <c r="T53" s="22">
        <f>Calculations!Z31</f>
        <v>3.642214190048728</v>
      </c>
      <c r="U53" s="21">
        <f t="shared" si="9"/>
        <v>0.1717145081132</v>
      </c>
      <c r="V53" s="20">
        <f>Calculations!AA31</f>
        <v>18.486865219121363</v>
      </c>
      <c r="W53" s="28" t="s">
        <v>99</v>
      </c>
      <c r="X53" s="14"/>
    </row>
    <row r="54" spans="1:24" s="15" customFormat="1" ht="12.75" customHeight="1">
      <c r="A54" s="19"/>
      <c r="B54" s="36" t="str">
        <f>Calculations!A32</f>
        <v>V/1.1</v>
      </c>
      <c r="C54" s="37" t="str">
        <f>Calculations!B32</f>
        <v>Former Provident Financial Headquarters </v>
      </c>
      <c r="D54" s="37" t="str">
        <f>Calculations!C32</f>
        <v>Valley</v>
      </c>
      <c r="E54" s="37" t="str">
        <f>Calculations!E32</f>
        <v>Residential</v>
      </c>
      <c r="F54" s="20">
        <f>Calculations!F32</f>
        <v>1.15498</v>
      </c>
      <c r="G54" s="21">
        <f t="shared" si="1"/>
        <v>1.1353098755219</v>
      </c>
      <c r="H54" s="21">
        <f t="shared" si="2"/>
        <v>98.29692942924552</v>
      </c>
      <c r="I54" s="21">
        <f t="shared" si="3"/>
        <v>0.0196701244781</v>
      </c>
      <c r="J54" s="22">
        <f>Calculations!R32</f>
        <v>1.703070570754472</v>
      </c>
      <c r="K54" s="21">
        <f t="shared" si="4"/>
        <v>0</v>
      </c>
      <c r="L54" s="22">
        <f>Calculations!Q32</f>
        <v>0</v>
      </c>
      <c r="M54" s="22">
        <f t="shared" si="5"/>
        <v>0</v>
      </c>
      <c r="N54" s="22">
        <f>Calculations!P32</f>
        <v>0</v>
      </c>
      <c r="O54" s="21">
        <f t="shared" si="6"/>
        <v>0</v>
      </c>
      <c r="P54" s="22">
        <f>Calculations!O32</f>
        <v>0</v>
      </c>
      <c r="Q54" s="21">
        <f t="shared" si="7"/>
        <v>4.96000002111E-07</v>
      </c>
      <c r="R54" s="22">
        <f>Calculations!Y32</f>
        <v>4.294446675362344E-05</v>
      </c>
      <c r="S54" s="21">
        <f t="shared" si="8"/>
        <v>0.03606567753719788</v>
      </c>
      <c r="T54" s="22">
        <f>Calculations!Z32</f>
        <v>3.122623555143629</v>
      </c>
      <c r="U54" s="21">
        <f t="shared" si="9"/>
        <v>0.0805306601468</v>
      </c>
      <c r="V54" s="20">
        <f>Calculations!AA32</f>
        <v>6.97247226331192</v>
      </c>
      <c r="W54" s="28" t="s">
        <v>100</v>
      </c>
      <c r="X54" s="14"/>
    </row>
    <row r="55" spans="1:24" s="15" customFormat="1" ht="12.75" customHeight="1">
      <c r="A55" s="19"/>
      <c r="B55" s="36" t="str">
        <f>Calculations!A33</f>
        <v>V/1.2</v>
      </c>
      <c r="C55" s="37" t="str">
        <f>Calculations!B33</f>
        <v>Former Gas Works and Foundry, Thornton Road / Listerhills Road</v>
      </c>
      <c r="D55" s="37" t="str">
        <f>Calculations!C33</f>
        <v>Valley</v>
      </c>
      <c r="E55" s="37" t="str">
        <f>Calculations!E33</f>
        <v>Mixed use</v>
      </c>
      <c r="F55" s="20">
        <f>Calculations!F33</f>
        <v>1.17377</v>
      </c>
      <c r="G55" s="21">
        <f t="shared" si="1"/>
        <v>0.352347034299</v>
      </c>
      <c r="H55" s="21">
        <f t="shared" si="2"/>
        <v>30.01840516447004</v>
      </c>
      <c r="I55" s="21">
        <f t="shared" si="3"/>
        <v>0.8214229657009999</v>
      </c>
      <c r="J55" s="22">
        <f>Calculations!R33</f>
        <v>69.98159483552996</v>
      </c>
      <c r="K55" s="21">
        <f t="shared" si="4"/>
        <v>0</v>
      </c>
      <c r="L55" s="22">
        <f>Calculations!Q33</f>
        <v>0</v>
      </c>
      <c r="M55" s="22">
        <f t="shared" si="5"/>
        <v>0</v>
      </c>
      <c r="N55" s="22">
        <f>Calculations!P33</f>
        <v>0</v>
      </c>
      <c r="O55" s="21">
        <f t="shared" si="6"/>
        <v>0</v>
      </c>
      <c r="P55" s="22">
        <f>Calculations!O33</f>
        <v>0</v>
      </c>
      <c r="Q55" s="21">
        <f t="shared" si="7"/>
        <v>0.0161527539535</v>
      </c>
      <c r="R55" s="22">
        <f>Calculations!Y33</f>
        <v>1.3761430223553166</v>
      </c>
      <c r="S55" s="21">
        <f t="shared" si="8"/>
        <v>0.1441699658385</v>
      </c>
      <c r="T55" s="22">
        <f>Calculations!Z33</f>
        <v>12.282641900755685</v>
      </c>
      <c r="U55" s="21">
        <f t="shared" si="9"/>
        <v>0.507496763902</v>
      </c>
      <c r="V55" s="20">
        <f>Calculations!AA33</f>
        <v>43.23647425833</v>
      </c>
      <c r="W55" s="28" t="s">
        <v>100</v>
      </c>
      <c r="X55" s="14"/>
    </row>
    <row r="56" spans="2:24" ht="12.75" customHeight="1">
      <c r="B56" s="36" t="str">
        <f>Calculations!A34</f>
        <v>V/1.3</v>
      </c>
      <c r="C56" s="37" t="str">
        <f>Calculations!B34</f>
        <v>Globus Textiles, Listerhills Road / Smith Street / Longside Lane</v>
      </c>
      <c r="D56" s="37" t="str">
        <f>Calculations!C34</f>
        <v>Valley</v>
      </c>
      <c r="E56" s="37" t="str">
        <f>Calculations!E34</f>
        <v>Mixed use</v>
      </c>
      <c r="F56" s="20">
        <f>Calculations!F34</f>
        <v>1.42509</v>
      </c>
      <c r="G56" s="21">
        <f t="shared" si="1"/>
        <v>1.42509</v>
      </c>
      <c r="H56" s="21">
        <f t="shared" si="2"/>
        <v>100</v>
      </c>
      <c r="I56" s="21">
        <f t="shared" si="3"/>
        <v>0</v>
      </c>
      <c r="J56" s="22">
        <f>Calculations!R34</f>
        <v>0</v>
      </c>
      <c r="K56" s="21">
        <f t="shared" si="4"/>
        <v>0</v>
      </c>
      <c r="L56" s="22">
        <f>Calculations!Q34</f>
        <v>0</v>
      </c>
      <c r="M56" s="22">
        <f t="shared" si="5"/>
        <v>0</v>
      </c>
      <c r="N56" s="22">
        <f>Calculations!P34</f>
        <v>0</v>
      </c>
      <c r="O56" s="21">
        <f t="shared" si="6"/>
        <v>0</v>
      </c>
      <c r="P56" s="22">
        <f>Calculations!O34</f>
        <v>0</v>
      </c>
      <c r="Q56" s="21">
        <f t="shared" si="7"/>
        <v>0</v>
      </c>
      <c r="R56" s="22">
        <f>Calculations!Y34</f>
        <v>0</v>
      </c>
      <c r="S56" s="21">
        <f t="shared" si="8"/>
        <v>0</v>
      </c>
      <c r="T56" s="22">
        <f>Calculations!Z34</f>
        <v>0</v>
      </c>
      <c r="U56" s="21">
        <f t="shared" si="9"/>
        <v>0.0111684762099</v>
      </c>
      <c r="V56" s="20">
        <f>Calculations!AA34</f>
        <v>0.7837032194387724</v>
      </c>
      <c r="W56" s="28" t="s">
        <v>100</v>
      </c>
      <c r="X56" s="14"/>
    </row>
    <row r="57" spans="2:24" ht="12.75" customHeight="1">
      <c r="B57" s="36" t="str">
        <f>Calculations!A35</f>
        <v>V/1.4</v>
      </c>
      <c r="C57" s="37" t="str">
        <f>Calculations!B35</f>
        <v>Wigan Street Car Park</v>
      </c>
      <c r="D57" s="37" t="str">
        <f>Calculations!C35</f>
        <v>Valley</v>
      </c>
      <c r="E57" s="37" t="str">
        <f>Calculations!E35</f>
        <v>Residential</v>
      </c>
      <c r="F57" s="20">
        <f>Calculations!F35</f>
        <v>0.61363</v>
      </c>
      <c r="G57" s="21">
        <f t="shared" si="1"/>
        <v>0.61363</v>
      </c>
      <c r="H57" s="21">
        <f t="shared" si="2"/>
        <v>100</v>
      </c>
      <c r="I57" s="21">
        <f t="shared" si="3"/>
        <v>0</v>
      </c>
      <c r="J57" s="22">
        <f>Calculations!R35</f>
        <v>0</v>
      </c>
      <c r="K57" s="21">
        <f t="shared" si="4"/>
        <v>0</v>
      </c>
      <c r="L57" s="22">
        <f>Calculations!Q35</f>
        <v>0</v>
      </c>
      <c r="M57" s="22">
        <f t="shared" si="5"/>
        <v>0</v>
      </c>
      <c r="N57" s="22">
        <f>Calculations!P35</f>
        <v>0</v>
      </c>
      <c r="O57" s="21">
        <f t="shared" si="6"/>
        <v>0</v>
      </c>
      <c r="P57" s="22">
        <f>Calculations!O35</f>
        <v>0</v>
      </c>
      <c r="Q57" s="21">
        <f t="shared" si="7"/>
        <v>0</v>
      </c>
      <c r="R57" s="22">
        <f>Calculations!Y35</f>
        <v>0</v>
      </c>
      <c r="S57" s="21">
        <f t="shared" si="8"/>
        <v>0</v>
      </c>
      <c r="T57" s="22">
        <f>Calculations!Z35</f>
        <v>0</v>
      </c>
      <c r="U57" s="21">
        <f t="shared" si="9"/>
        <v>0</v>
      </c>
      <c r="V57" s="20">
        <f>Calculations!AA35</f>
        <v>0</v>
      </c>
      <c r="W57" s="28" t="s">
        <v>99</v>
      </c>
      <c r="X57" s="14"/>
    </row>
    <row r="58" spans="2:24" ht="12.75" customHeight="1">
      <c r="B58" s="36" t="str">
        <f>Calculations!A36</f>
        <v>V/1.5</v>
      </c>
      <c r="C58" s="37" t="str">
        <f>Calculations!B36</f>
        <v>Former Yorkshire Stone Yard and Mill, Thornton Road / Lower Grattan Road</v>
      </c>
      <c r="D58" s="37" t="str">
        <f>Calculations!C36</f>
        <v>Valley</v>
      </c>
      <c r="E58" s="37" t="str">
        <f>Calculations!E36</f>
        <v>Residential</v>
      </c>
      <c r="F58" s="20">
        <f>Calculations!F36</f>
        <v>0.29676</v>
      </c>
      <c r="G58" s="21">
        <f t="shared" si="1"/>
        <v>0.170514897411</v>
      </c>
      <c r="H58" s="21">
        <f t="shared" si="2"/>
        <v>57.4588547684998</v>
      </c>
      <c r="I58" s="21">
        <f t="shared" si="3"/>
        <v>0.126245102589</v>
      </c>
      <c r="J58" s="22">
        <f>Calculations!R36</f>
        <v>42.5411452315002</v>
      </c>
      <c r="K58" s="21">
        <f t="shared" si="4"/>
        <v>0</v>
      </c>
      <c r="L58" s="22">
        <f>Calculations!Q36</f>
        <v>0</v>
      </c>
      <c r="M58" s="22">
        <f t="shared" si="5"/>
        <v>0</v>
      </c>
      <c r="N58" s="22">
        <f>Calculations!P36</f>
        <v>0</v>
      </c>
      <c r="O58" s="21">
        <f t="shared" si="6"/>
        <v>0</v>
      </c>
      <c r="P58" s="22">
        <f>Calculations!O36</f>
        <v>0</v>
      </c>
      <c r="Q58" s="21">
        <f t="shared" si="7"/>
        <v>0.000684697660932</v>
      </c>
      <c r="R58" s="22">
        <f>Calculations!Y36</f>
        <v>0.2307243769146785</v>
      </c>
      <c r="S58" s="21">
        <f t="shared" si="8"/>
        <v>0.0019483749754380002</v>
      </c>
      <c r="T58" s="22">
        <f>Calculations!Z36</f>
        <v>0.6565490549393449</v>
      </c>
      <c r="U58" s="21">
        <f t="shared" si="9"/>
        <v>0.04078636196853</v>
      </c>
      <c r="V58" s="20">
        <f>Calculations!AA36</f>
        <v>13.743887979690658</v>
      </c>
      <c r="W58" s="28" t="s">
        <v>100</v>
      </c>
      <c r="X58" s="14"/>
    </row>
    <row r="59" spans="2:24" ht="12.75" customHeight="1">
      <c r="B59" s="36" t="str">
        <f>Calculations!A37</f>
        <v>V/1.6</v>
      </c>
      <c r="C59" s="37" t="str">
        <f>Calculations!B37</f>
        <v>Former Bee Hive Mills, Smith Street</v>
      </c>
      <c r="D59" s="37" t="str">
        <f>Calculations!C37</f>
        <v>Valley</v>
      </c>
      <c r="E59" s="37" t="str">
        <f>Calculations!E37</f>
        <v>Residential</v>
      </c>
      <c r="F59" s="20">
        <f>Calculations!F37</f>
        <v>1.07813</v>
      </c>
      <c r="G59" s="21">
        <f t="shared" si="1"/>
        <v>0.823501965201</v>
      </c>
      <c r="H59" s="21">
        <f t="shared" si="2"/>
        <v>76.38243673777745</v>
      </c>
      <c r="I59" s="21">
        <f t="shared" si="3"/>
        <v>0.254628034799</v>
      </c>
      <c r="J59" s="22">
        <f>Calculations!R37</f>
        <v>23.61756326222255</v>
      </c>
      <c r="K59" s="21">
        <f t="shared" si="4"/>
        <v>0</v>
      </c>
      <c r="L59" s="22">
        <f>Calculations!Q37</f>
        <v>0</v>
      </c>
      <c r="M59" s="22">
        <f t="shared" si="5"/>
        <v>0</v>
      </c>
      <c r="N59" s="22">
        <f>Calculations!P37</f>
        <v>0</v>
      </c>
      <c r="O59" s="21">
        <f t="shared" si="6"/>
        <v>0</v>
      </c>
      <c r="P59" s="22">
        <f>Calculations!O37</f>
        <v>0</v>
      </c>
      <c r="Q59" s="21">
        <f t="shared" si="7"/>
        <v>0.09119999999999999</v>
      </c>
      <c r="R59" s="22">
        <f>Calculations!Y37</f>
        <v>8.459091204214705</v>
      </c>
      <c r="S59" s="21">
        <f t="shared" si="8"/>
        <v>0.17581297882000002</v>
      </c>
      <c r="T59" s="22">
        <f>Calculations!Z37</f>
        <v>16.307215161436933</v>
      </c>
      <c r="U59" s="21">
        <f t="shared" si="9"/>
        <v>0.254644824227</v>
      </c>
      <c r="V59" s="20">
        <f>Calculations!AA37</f>
        <v>23.61912053527868</v>
      </c>
      <c r="W59" s="28" t="s">
        <v>100</v>
      </c>
      <c r="X59" s="14"/>
    </row>
    <row r="60" spans="2:24" ht="12.75" customHeight="1">
      <c r="B60" s="36" t="str">
        <f>Calculations!A38</f>
        <v>V/1.7</v>
      </c>
      <c r="C60" s="37" t="str">
        <f>Calculations!B38</f>
        <v>Vacant Site South of Sunbridge Road, bounded by Tetley Street and Fulton Street</v>
      </c>
      <c r="D60" s="37" t="str">
        <f>Calculations!C38</f>
        <v>Valley</v>
      </c>
      <c r="E60" s="37" t="str">
        <f>Calculations!E38</f>
        <v>Mixed use</v>
      </c>
      <c r="F60" s="20">
        <f>Calculations!F38</f>
        <v>0.521777</v>
      </c>
      <c r="G60" s="21">
        <f t="shared" si="1"/>
        <v>0.47922919098610006</v>
      </c>
      <c r="H60" s="21">
        <f t="shared" si="2"/>
        <v>91.84559514622147</v>
      </c>
      <c r="I60" s="21">
        <f t="shared" si="3"/>
        <v>0.0425478090139</v>
      </c>
      <c r="J60" s="22">
        <f>Calculations!R38</f>
        <v>8.154404853778528</v>
      </c>
      <c r="K60" s="21">
        <f t="shared" si="4"/>
        <v>0</v>
      </c>
      <c r="L60" s="22">
        <f>Calculations!Q38</f>
        <v>0</v>
      </c>
      <c r="M60" s="22">
        <f t="shared" si="5"/>
        <v>0</v>
      </c>
      <c r="N60" s="22">
        <f>Calculations!P38</f>
        <v>0</v>
      </c>
      <c r="O60" s="21">
        <f t="shared" si="6"/>
        <v>0</v>
      </c>
      <c r="P60" s="22">
        <f>Calculations!O38</f>
        <v>0</v>
      </c>
      <c r="Q60" s="21">
        <f t="shared" si="7"/>
        <v>0</v>
      </c>
      <c r="R60" s="22">
        <f>Calculations!Y38</f>
        <v>0</v>
      </c>
      <c r="S60" s="21">
        <f t="shared" si="8"/>
        <v>0.00043178380818</v>
      </c>
      <c r="T60" s="22">
        <f>Calculations!Z38</f>
        <v>0.08275255677808718</v>
      </c>
      <c r="U60" s="21">
        <f t="shared" si="9"/>
        <v>0.01377550854572</v>
      </c>
      <c r="V60" s="20">
        <f>Calculations!AA38</f>
        <v>2.640114176309036</v>
      </c>
      <c r="W60" s="28" t="s">
        <v>100</v>
      </c>
      <c r="X60" s="14"/>
    </row>
    <row r="61" spans="2:24" ht="12.75" customHeight="1">
      <c r="B61" s="36" t="str">
        <f>Calculations!A39</f>
        <v>V/1.8</v>
      </c>
      <c r="C61" s="37" t="str">
        <f>Calculations!B39</f>
        <v>Car Sales / Filling Station Site, Thornton Road</v>
      </c>
      <c r="D61" s="37" t="str">
        <f>Calculations!C39</f>
        <v>Valley</v>
      </c>
      <c r="E61" s="37" t="str">
        <f>Calculations!E39</f>
        <v>Mixed use</v>
      </c>
      <c r="F61" s="20">
        <f>Calculations!F39</f>
        <v>1.03639</v>
      </c>
      <c r="G61" s="21">
        <f t="shared" si="1"/>
        <v>0.569164525619</v>
      </c>
      <c r="H61" s="21">
        <f t="shared" si="2"/>
        <v>54.91798701444437</v>
      </c>
      <c r="I61" s="21">
        <f t="shared" si="3"/>
        <v>0.466273202891233</v>
      </c>
      <c r="J61" s="22">
        <f>Calculations!R39</f>
        <v>44.99012947743928</v>
      </c>
      <c r="K61" s="21">
        <f t="shared" si="4"/>
        <v>0.000952271489767</v>
      </c>
      <c r="L61" s="22">
        <f>Calculations!Q39</f>
        <v>0.09188350811634617</v>
      </c>
      <c r="M61" s="22">
        <f t="shared" si="5"/>
        <v>0</v>
      </c>
      <c r="N61" s="22">
        <f>Calculations!P39</f>
        <v>0</v>
      </c>
      <c r="O61" s="21">
        <f t="shared" si="6"/>
        <v>0</v>
      </c>
      <c r="P61" s="22">
        <f>Calculations!O39</f>
        <v>0</v>
      </c>
      <c r="Q61" s="21">
        <f t="shared" si="7"/>
        <v>0.00566472976731</v>
      </c>
      <c r="R61" s="22">
        <f>Calculations!Y39</f>
        <v>0.5465828276334198</v>
      </c>
      <c r="S61" s="21">
        <f t="shared" si="8"/>
        <v>0.021206610332489998</v>
      </c>
      <c r="T61" s="22">
        <f>Calculations!Z39</f>
        <v>2.046199821736026</v>
      </c>
      <c r="U61" s="21">
        <f t="shared" si="9"/>
        <v>0.1545980321692</v>
      </c>
      <c r="V61" s="20">
        <f>Calculations!AA39</f>
        <v>14.916974514343059</v>
      </c>
      <c r="W61" s="28" t="s">
        <v>100</v>
      </c>
      <c r="X61" s="14"/>
    </row>
    <row r="62" spans="2:23" ht="12.75">
      <c r="B62" s="36" t="str">
        <f>Calculations!A40</f>
        <v>V/1.9</v>
      </c>
      <c r="C62" s="37" t="str">
        <f>Calculations!B40</f>
        <v>Sunwin House, Godwin Street / Sunbridge Road</v>
      </c>
      <c r="D62" s="37" t="str">
        <f>Calculations!C40</f>
        <v>Valley</v>
      </c>
      <c r="E62" s="37" t="str">
        <f>Calculations!E40</f>
        <v>Mixed use</v>
      </c>
      <c r="F62" s="20">
        <f>Calculations!F40</f>
        <v>0.388815</v>
      </c>
      <c r="G62" s="21">
        <f t="shared" si="1"/>
        <v>0.388815</v>
      </c>
      <c r="H62" s="21">
        <f t="shared" si="2"/>
        <v>100</v>
      </c>
      <c r="I62" s="21">
        <f t="shared" si="3"/>
        <v>0</v>
      </c>
      <c r="J62" s="22">
        <f>Calculations!R40</f>
        <v>0</v>
      </c>
      <c r="K62" s="21">
        <f t="shared" si="4"/>
        <v>0</v>
      </c>
      <c r="L62" s="22">
        <f>Calculations!Q40</f>
        <v>0</v>
      </c>
      <c r="M62" s="22">
        <f t="shared" si="5"/>
        <v>0</v>
      </c>
      <c r="N62" s="22">
        <f>Calculations!P40</f>
        <v>0</v>
      </c>
      <c r="O62" s="21">
        <f t="shared" si="6"/>
        <v>0</v>
      </c>
      <c r="P62" s="22">
        <f>Calculations!O40</f>
        <v>0</v>
      </c>
      <c r="Q62" s="21">
        <f t="shared" si="7"/>
        <v>0</v>
      </c>
      <c r="R62" s="22">
        <f>Calculations!Y40</f>
        <v>0</v>
      </c>
      <c r="S62" s="21">
        <f t="shared" si="8"/>
        <v>0</v>
      </c>
      <c r="T62" s="22">
        <f>Calculations!Z40</f>
        <v>0</v>
      </c>
      <c r="U62" s="21">
        <f t="shared" si="9"/>
        <v>0.0016615886128399998</v>
      </c>
      <c r="V62" s="20">
        <f>Calculations!AA40</f>
        <v>0.42734683920116245</v>
      </c>
      <c r="W62" s="28" t="s">
        <v>99</v>
      </c>
    </row>
    <row r="63" spans="2:23" ht="12.75">
      <c r="B63" s="36" t="str">
        <f>Calculations!A41</f>
        <v>V/1.10</v>
      </c>
      <c r="C63" s="37" t="str">
        <f>Calculations!B41</f>
        <v>Thornton Road / Water Lane</v>
      </c>
      <c r="D63" s="37" t="str">
        <f>Calculations!C41</f>
        <v>Valley</v>
      </c>
      <c r="E63" s="37" t="str">
        <f>Calculations!E41</f>
        <v>Residential</v>
      </c>
      <c r="F63" s="20">
        <f>Calculations!F41</f>
        <v>0.43988</v>
      </c>
      <c r="G63" s="21">
        <f t="shared" si="1"/>
        <v>0.26305561810100003</v>
      </c>
      <c r="H63" s="21">
        <f t="shared" si="2"/>
        <v>59.80167729858144</v>
      </c>
      <c r="I63" s="21">
        <f t="shared" si="3"/>
        <v>0.17682438189899996</v>
      </c>
      <c r="J63" s="22">
        <f>Calculations!R41</f>
        <v>40.19832270141856</v>
      </c>
      <c r="K63" s="21">
        <f t="shared" si="4"/>
        <v>0</v>
      </c>
      <c r="L63" s="22">
        <f>Calculations!Q41</f>
        <v>0</v>
      </c>
      <c r="M63" s="22">
        <f t="shared" si="5"/>
        <v>0</v>
      </c>
      <c r="N63" s="22">
        <f>Calculations!P41</f>
        <v>0</v>
      </c>
      <c r="O63" s="21">
        <f t="shared" si="6"/>
        <v>0</v>
      </c>
      <c r="P63" s="22">
        <f>Calculations!O41</f>
        <v>0</v>
      </c>
      <c r="Q63" s="21">
        <f t="shared" si="7"/>
        <v>0.011994594296000001</v>
      </c>
      <c r="R63" s="22">
        <f>Calculations!Y41</f>
        <v>2.7267878275893427</v>
      </c>
      <c r="S63" s="21">
        <f t="shared" si="8"/>
        <v>0.0503811376222</v>
      </c>
      <c r="T63" s="22">
        <f>Calculations!Z41</f>
        <v>11.453382200190962</v>
      </c>
      <c r="U63" s="21">
        <f t="shared" si="9"/>
        <v>0.1032055239968</v>
      </c>
      <c r="V63" s="20">
        <f>Calculations!AA41</f>
        <v>23.4621996900973</v>
      </c>
      <c r="W63" s="28" t="s">
        <v>100</v>
      </c>
    </row>
  </sheetData>
  <sheetProtection/>
  <autoFilter ref="B23:W63"/>
  <mergeCells count="21">
    <mergeCell ref="Q9:R9"/>
    <mergeCell ref="O9:P9"/>
    <mergeCell ref="K22:L22"/>
    <mergeCell ref="G9:H9"/>
    <mergeCell ref="O22:P22"/>
    <mergeCell ref="U9:V9"/>
    <mergeCell ref="M22:N22"/>
    <mergeCell ref="M9:N9"/>
    <mergeCell ref="Q22:R22"/>
    <mergeCell ref="S9:T9"/>
    <mergeCell ref="Q21:V21"/>
    <mergeCell ref="B6:B14"/>
    <mergeCell ref="G8:P8"/>
    <mergeCell ref="Q8:V8"/>
    <mergeCell ref="I9:J9"/>
    <mergeCell ref="K9:L9"/>
    <mergeCell ref="G22:H22"/>
    <mergeCell ref="U22:V22"/>
    <mergeCell ref="G21:P21"/>
    <mergeCell ref="I22:J22"/>
    <mergeCell ref="S22:T22"/>
  </mergeCells>
  <conditionalFormatting sqref="B24:W63">
    <cfRule type="expression" priority="1" dxfId="2" stopIfTrue="1">
      <formula>$P24:$P63&gt;0</formula>
    </cfRule>
    <cfRule type="expression" priority="2" dxfId="1" stopIfTrue="1">
      <formula>$N24:$N63&gt;0</formula>
    </cfRule>
    <cfRule type="expression" priority="3" dxfId="0" stopIfTrue="1">
      <formula>$L24:$L63&gt;0</formula>
    </cfRule>
    <cfRule type="expression" priority="4" dxfId="3" stopIfTrue="1">
      <formula>$J24:$J63&gt;0</formula>
    </cfRule>
    <cfRule type="expression" priority="5" dxfId="4" stopIfTrue="1">
      <formula>$R24:$R63&gt;0</formula>
    </cfRule>
    <cfRule type="expression" priority="6" dxfId="4" stopIfTrue="1">
      <formula>$T24:$T63&gt;0</formula>
    </cfRule>
    <cfRule type="expression" priority="8" dxfId="4" stopIfTrue="1">
      <formula>$V24:$V63&gt;0</formula>
    </cfRule>
  </conditionalFormatting>
  <printOptions/>
  <pageMargins left="0.9055118110236221" right="0.7086614173228347" top="0.7480314960629921" bottom="0.7480314960629921" header="0.31496062992125984" footer="0.31496062992125984"/>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A1:AA48"/>
  <sheetViews>
    <sheetView zoomScale="85" zoomScaleNormal="85" zoomScalePageLayoutView="0" workbookViewId="0" topLeftCell="A1">
      <selection activeCell="B19" sqref="B19"/>
    </sheetView>
  </sheetViews>
  <sheetFormatPr defaultColWidth="9.140625" defaultRowHeight="12.75"/>
  <cols>
    <col min="1" max="1" width="7.7109375" style="0" bestFit="1" customWidth="1"/>
    <col min="2" max="2" width="70.57421875" style="0" bestFit="1" customWidth="1"/>
    <col min="3" max="3" width="17.00390625" style="0" bestFit="1" customWidth="1"/>
    <col min="4" max="4" width="31.421875" style="0" bestFit="1" customWidth="1"/>
    <col min="5" max="5" width="14.00390625" style="0" bestFit="1" customWidth="1"/>
    <col min="6" max="6" width="13.7109375" style="0" bestFit="1" customWidth="1"/>
    <col min="7" max="7" width="16.8515625" style="0" bestFit="1" customWidth="1"/>
    <col min="8" max="8" width="16.8515625" style="0" customWidth="1"/>
    <col min="9" max="9" width="13.7109375" style="0" bestFit="1" customWidth="1"/>
    <col min="10" max="10" width="13.421875" style="0" bestFit="1" customWidth="1"/>
    <col min="15" max="15" width="8.7109375" style="0" bestFit="1" customWidth="1"/>
    <col min="16" max="16" width="11.7109375" style="0" customWidth="1"/>
    <col min="17" max="17" width="11.28125" style="0" bestFit="1" customWidth="1"/>
    <col min="18" max="18" width="12.28125" style="0" bestFit="1" customWidth="1"/>
    <col min="19" max="19" width="16.57421875" style="0" bestFit="1" customWidth="1"/>
    <col min="20" max="20" width="17.00390625" style="0" bestFit="1" customWidth="1"/>
    <col min="21" max="21" width="19.00390625" style="0" bestFit="1" customWidth="1"/>
    <col min="22" max="22" width="11.8515625" style="0" bestFit="1" customWidth="1"/>
    <col min="23" max="23" width="12.8515625" style="0" bestFit="1" customWidth="1"/>
    <col min="24" max="24" width="14.00390625" style="0" bestFit="1" customWidth="1"/>
    <col min="25" max="25" width="15.57421875" style="0" bestFit="1" customWidth="1"/>
    <col min="26" max="26" width="16.57421875" style="0" bestFit="1" customWidth="1"/>
    <col min="27" max="27" width="17.7109375" style="0" bestFit="1" customWidth="1"/>
  </cols>
  <sheetData>
    <row r="1" spans="1:27" ht="12.75">
      <c r="A1" s="32" t="s">
        <v>23</v>
      </c>
      <c r="B1" s="45" t="s">
        <v>48</v>
      </c>
      <c r="C1" s="32" t="s">
        <v>49</v>
      </c>
      <c r="D1" s="32" t="s">
        <v>24</v>
      </c>
      <c r="E1" s="32" t="s">
        <v>136</v>
      </c>
      <c r="F1" t="s">
        <v>34</v>
      </c>
      <c r="G1" s="33" t="s">
        <v>27</v>
      </c>
      <c r="H1" s="33" t="s">
        <v>104</v>
      </c>
      <c r="I1" s="33" t="s">
        <v>28</v>
      </c>
      <c r="J1" s="33" t="s">
        <v>29</v>
      </c>
      <c r="K1" s="33" t="s">
        <v>30</v>
      </c>
      <c r="L1" s="33" t="s">
        <v>105</v>
      </c>
      <c r="M1" s="33" t="s">
        <v>25</v>
      </c>
      <c r="N1" s="33" t="s">
        <v>26</v>
      </c>
      <c r="O1" s="33" t="s">
        <v>31</v>
      </c>
      <c r="P1" s="33" t="s">
        <v>106</v>
      </c>
      <c r="Q1" s="33" t="s">
        <v>32</v>
      </c>
      <c r="R1" s="33" t="s">
        <v>33</v>
      </c>
      <c r="S1" s="33" t="s">
        <v>40</v>
      </c>
      <c r="T1" s="33" t="s">
        <v>41</v>
      </c>
      <c r="U1" s="33" t="s">
        <v>42</v>
      </c>
      <c r="V1" s="33" t="s">
        <v>39</v>
      </c>
      <c r="W1" s="33" t="s">
        <v>43</v>
      </c>
      <c r="X1" s="33" t="s">
        <v>44</v>
      </c>
      <c r="Y1" s="33" t="s">
        <v>45</v>
      </c>
      <c r="Z1" s="33" t="s">
        <v>46</v>
      </c>
      <c r="AA1" s="33" t="s">
        <v>47</v>
      </c>
    </row>
    <row r="2" spans="1:27" ht="12.75">
      <c r="A2" s="32" t="s">
        <v>50</v>
      </c>
      <c r="B2" s="43" t="s">
        <v>53</v>
      </c>
      <c r="C2" s="44" t="s">
        <v>51</v>
      </c>
      <c r="D2" s="43" t="s">
        <v>54</v>
      </c>
      <c r="E2" s="43" t="s">
        <v>38</v>
      </c>
      <c r="F2" s="47">
        <v>0.905557</v>
      </c>
      <c r="G2" s="33">
        <v>0</v>
      </c>
      <c r="H2" s="33">
        <v>0</v>
      </c>
      <c r="I2" s="33">
        <v>0</v>
      </c>
      <c r="J2" s="33">
        <v>0</v>
      </c>
      <c r="K2" s="35">
        <f aca="true" t="shared" si="0" ref="K2:K41">G2</f>
        <v>0</v>
      </c>
      <c r="L2" s="35">
        <f>H2</f>
        <v>0</v>
      </c>
      <c r="M2" s="35">
        <f>I2-G2-H2</f>
        <v>0</v>
      </c>
      <c r="N2" s="35">
        <f aca="true" t="shared" si="1" ref="N2:N41">J2-I2</f>
        <v>0</v>
      </c>
      <c r="O2" s="35">
        <f aca="true" t="shared" si="2" ref="O2:O41">G2/F2*100</f>
        <v>0</v>
      </c>
      <c r="P2" s="35">
        <f aca="true" t="shared" si="3" ref="P2:P41">H2/F2*100</f>
        <v>0</v>
      </c>
      <c r="Q2" s="35">
        <f aca="true" t="shared" si="4" ref="Q2:Q41">M2/F2*100</f>
        <v>0</v>
      </c>
      <c r="R2" s="35">
        <f aca="true" t="shared" si="5" ref="R2:R41">N2/F2*100</f>
        <v>0</v>
      </c>
      <c r="S2" s="33">
        <v>4.9930511028E-05</v>
      </c>
      <c r="T2" s="33">
        <v>0.00171731063207</v>
      </c>
      <c r="U2" s="33">
        <v>0.0256029634735</v>
      </c>
      <c r="V2" s="35">
        <f>S2</f>
        <v>4.9930511028E-05</v>
      </c>
      <c r="W2" s="35">
        <f>T2-S2</f>
        <v>0.001667380121042</v>
      </c>
      <c r="X2" s="35">
        <f>U2-T2</f>
        <v>0.02388565284143</v>
      </c>
      <c r="Y2" s="35">
        <f aca="true" t="shared" si="6" ref="Y2:Y41">V2/F2*100</f>
        <v>0.005513789968825817</v>
      </c>
      <c r="Z2" s="35">
        <f aca="true" t="shared" si="7" ref="Z2:Z41">W2/F2*100</f>
        <v>0.18412757242691516</v>
      </c>
      <c r="AA2" s="35">
        <f aca="true" t="shared" si="8" ref="AA2:AA41">X2/F2*100</f>
        <v>2.6376752475470897</v>
      </c>
    </row>
    <row r="3" spans="1:27" ht="12.75">
      <c r="A3" s="32" t="s">
        <v>52</v>
      </c>
      <c r="B3" s="43" t="s">
        <v>116</v>
      </c>
      <c r="C3" s="44" t="s">
        <v>51</v>
      </c>
      <c r="D3" s="43" t="s">
        <v>119</v>
      </c>
      <c r="E3" s="43" t="s">
        <v>37</v>
      </c>
      <c r="F3" s="47">
        <v>0.405907</v>
      </c>
      <c r="G3" s="33">
        <v>0</v>
      </c>
      <c r="H3" s="33">
        <v>0</v>
      </c>
      <c r="I3" s="33">
        <v>0</v>
      </c>
      <c r="J3" s="33">
        <v>0</v>
      </c>
      <c r="K3" s="35">
        <f t="shared" si="0"/>
        <v>0</v>
      </c>
      <c r="L3" s="35">
        <f aca="true" t="shared" si="9" ref="L3:L41">H3</f>
        <v>0</v>
      </c>
      <c r="M3" s="35">
        <f aca="true" t="shared" si="10" ref="M3:M39">I3-G3-H3</f>
        <v>0</v>
      </c>
      <c r="N3" s="35">
        <f t="shared" si="1"/>
        <v>0</v>
      </c>
      <c r="O3" s="35">
        <f t="shared" si="2"/>
        <v>0</v>
      </c>
      <c r="P3" s="35">
        <f t="shared" si="3"/>
        <v>0</v>
      </c>
      <c r="Q3" s="35">
        <f t="shared" si="4"/>
        <v>0</v>
      </c>
      <c r="R3" s="35">
        <f t="shared" si="5"/>
        <v>0</v>
      </c>
      <c r="S3" s="33">
        <v>0</v>
      </c>
      <c r="T3" s="33">
        <v>0</v>
      </c>
      <c r="U3" s="33">
        <v>0.00137587000001</v>
      </c>
      <c r="V3" s="35">
        <f aca="true" t="shared" si="11" ref="V3:V41">S3</f>
        <v>0</v>
      </c>
      <c r="W3" s="35">
        <f aca="true" t="shared" si="12" ref="W3:W41">T3-S3</f>
        <v>0</v>
      </c>
      <c r="X3" s="35">
        <f aca="true" t="shared" si="13" ref="X3:X41">U3-T3</f>
        <v>0.00137587000001</v>
      </c>
      <c r="Y3" s="35">
        <f t="shared" si="6"/>
        <v>0</v>
      </c>
      <c r="Z3" s="35">
        <f t="shared" si="7"/>
        <v>0</v>
      </c>
      <c r="AA3" s="35">
        <f t="shared" si="8"/>
        <v>0.3389618804332027</v>
      </c>
    </row>
    <row r="4" spans="1:27" ht="12.75">
      <c r="A4" s="32" t="s">
        <v>55</v>
      </c>
      <c r="B4" s="43" t="s">
        <v>157</v>
      </c>
      <c r="C4" s="44" t="s">
        <v>51</v>
      </c>
      <c r="D4" s="43" t="s">
        <v>120</v>
      </c>
      <c r="E4" s="43" t="s">
        <v>37</v>
      </c>
      <c r="F4" s="47">
        <v>1.01211</v>
      </c>
      <c r="G4" s="33">
        <v>0</v>
      </c>
      <c r="H4" s="33">
        <v>0</v>
      </c>
      <c r="I4" s="33">
        <v>0</v>
      </c>
      <c r="J4" s="33">
        <v>0.130264057227</v>
      </c>
      <c r="K4" s="35">
        <f t="shared" si="0"/>
        <v>0</v>
      </c>
      <c r="L4" s="35">
        <f t="shared" si="9"/>
        <v>0</v>
      </c>
      <c r="M4" s="35">
        <f t="shared" si="10"/>
        <v>0</v>
      </c>
      <c r="N4" s="35">
        <f t="shared" si="1"/>
        <v>0.130264057227</v>
      </c>
      <c r="O4" s="35">
        <f t="shared" si="2"/>
        <v>0</v>
      </c>
      <c r="P4" s="35">
        <f t="shared" si="3"/>
        <v>0</v>
      </c>
      <c r="Q4" s="35">
        <f t="shared" si="4"/>
        <v>0</v>
      </c>
      <c r="R4" s="35">
        <f t="shared" si="5"/>
        <v>12.870543441621956</v>
      </c>
      <c r="S4" s="33">
        <v>4.78500006866E-07</v>
      </c>
      <c r="T4" s="33">
        <v>4.78500006866E-07</v>
      </c>
      <c r="U4" s="33">
        <v>0.206779606307</v>
      </c>
      <c r="V4" s="35">
        <f t="shared" si="11"/>
        <v>4.78500006866E-07</v>
      </c>
      <c r="W4" s="35">
        <f t="shared" si="12"/>
        <v>0</v>
      </c>
      <c r="X4" s="35">
        <f t="shared" si="13"/>
        <v>0.20677912780699315</v>
      </c>
      <c r="Y4" s="35">
        <f t="shared" si="6"/>
        <v>4.727747051861951E-05</v>
      </c>
      <c r="Z4" s="35">
        <f t="shared" si="7"/>
        <v>0</v>
      </c>
      <c r="AA4" s="35">
        <f t="shared" si="8"/>
        <v>20.43049943257088</v>
      </c>
    </row>
    <row r="5" spans="1:27" ht="12.75">
      <c r="A5" s="32" t="s">
        <v>56</v>
      </c>
      <c r="B5" s="43" t="s">
        <v>156</v>
      </c>
      <c r="C5" s="44" t="s">
        <v>51</v>
      </c>
      <c r="D5" s="43" t="s">
        <v>121</v>
      </c>
      <c r="E5" s="43" t="s">
        <v>21</v>
      </c>
      <c r="F5" s="47">
        <v>0.857391</v>
      </c>
      <c r="G5" s="33">
        <v>0</v>
      </c>
      <c r="H5" s="33">
        <v>0</v>
      </c>
      <c r="I5" s="33">
        <v>0</v>
      </c>
      <c r="J5" s="33">
        <v>0</v>
      </c>
      <c r="K5" s="35">
        <f t="shared" si="0"/>
        <v>0</v>
      </c>
      <c r="L5" s="35">
        <f t="shared" si="9"/>
        <v>0</v>
      </c>
      <c r="M5" s="35">
        <f t="shared" si="10"/>
        <v>0</v>
      </c>
      <c r="N5" s="35">
        <f t="shared" si="1"/>
        <v>0</v>
      </c>
      <c r="O5" s="35">
        <f t="shared" si="2"/>
        <v>0</v>
      </c>
      <c r="P5" s="35">
        <f t="shared" si="3"/>
        <v>0</v>
      </c>
      <c r="Q5" s="35">
        <f t="shared" si="4"/>
        <v>0</v>
      </c>
      <c r="R5" s="35">
        <f t="shared" si="5"/>
        <v>0</v>
      </c>
      <c r="S5" s="33">
        <v>0.0112</v>
      </c>
      <c r="T5" s="33">
        <v>0.0388</v>
      </c>
      <c r="U5" s="33">
        <v>0.17773570466</v>
      </c>
      <c r="V5" s="35">
        <f t="shared" si="11"/>
        <v>0.0112</v>
      </c>
      <c r="W5" s="35">
        <f t="shared" si="12"/>
        <v>0.0276</v>
      </c>
      <c r="X5" s="35">
        <f t="shared" si="13"/>
        <v>0.13893570466</v>
      </c>
      <c r="Y5" s="35">
        <f t="shared" si="6"/>
        <v>1.306288496147032</v>
      </c>
      <c r="Z5" s="35">
        <f t="shared" si="7"/>
        <v>3.2190680797909</v>
      </c>
      <c r="AA5" s="35">
        <f t="shared" si="8"/>
        <v>16.20447434834282</v>
      </c>
    </row>
    <row r="6" spans="1:27" ht="12.75">
      <c r="A6" s="32" t="s">
        <v>57</v>
      </c>
      <c r="B6" s="43" t="s">
        <v>117</v>
      </c>
      <c r="C6" s="44" t="s">
        <v>51</v>
      </c>
      <c r="D6" s="43" t="s">
        <v>122</v>
      </c>
      <c r="E6" s="43" t="s">
        <v>21</v>
      </c>
      <c r="F6" s="47">
        <v>1.07033</v>
      </c>
      <c r="G6" s="33">
        <v>0</v>
      </c>
      <c r="H6" s="33">
        <v>0</v>
      </c>
      <c r="I6" s="33">
        <v>0.820394764945</v>
      </c>
      <c r="J6" s="33">
        <v>0.95852832524</v>
      </c>
      <c r="K6" s="35">
        <f t="shared" si="0"/>
        <v>0</v>
      </c>
      <c r="L6" s="35">
        <f t="shared" si="9"/>
        <v>0</v>
      </c>
      <c r="M6" s="35">
        <f t="shared" si="10"/>
        <v>0.820394764945</v>
      </c>
      <c r="N6" s="35">
        <f t="shared" si="1"/>
        <v>0.138133560295</v>
      </c>
      <c r="O6" s="35">
        <f t="shared" si="2"/>
        <v>0</v>
      </c>
      <c r="P6" s="35">
        <f t="shared" si="3"/>
        <v>0</v>
      </c>
      <c r="Q6" s="35">
        <f t="shared" si="4"/>
        <v>76.64876859893678</v>
      </c>
      <c r="R6" s="35">
        <f t="shared" si="5"/>
        <v>12.905698270159672</v>
      </c>
      <c r="S6" s="33">
        <v>0.258929683172</v>
      </c>
      <c r="T6" s="33">
        <v>0.507651093284</v>
      </c>
      <c r="U6" s="33">
        <v>0.986675128568</v>
      </c>
      <c r="V6" s="35">
        <f t="shared" si="11"/>
        <v>0.258929683172</v>
      </c>
      <c r="W6" s="35">
        <f t="shared" si="12"/>
        <v>0.24872141011200005</v>
      </c>
      <c r="X6" s="35">
        <f t="shared" si="13"/>
        <v>0.47902403528399995</v>
      </c>
      <c r="Y6" s="35">
        <f t="shared" si="6"/>
        <v>24.191574857473864</v>
      </c>
      <c r="Z6" s="35">
        <f t="shared" si="7"/>
        <v>23.237824793474914</v>
      </c>
      <c r="AA6" s="35">
        <f t="shared" si="8"/>
        <v>44.754798546616456</v>
      </c>
    </row>
    <row r="7" spans="1:27" ht="12.75">
      <c r="A7" s="32" t="s">
        <v>58</v>
      </c>
      <c r="B7" s="43" t="s">
        <v>118</v>
      </c>
      <c r="C7" s="44" t="s">
        <v>51</v>
      </c>
      <c r="D7" s="43" t="s">
        <v>123</v>
      </c>
      <c r="E7" s="43" t="s">
        <v>21</v>
      </c>
      <c r="F7" s="47">
        <v>0.530516</v>
      </c>
      <c r="G7" s="33">
        <v>0</v>
      </c>
      <c r="H7" s="33">
        <v>0</v>
      </c>
      <c r="I7" s="33">
        <v>0.00845459176154</v>
      </c>
      <c r="J7" s="33">
        <v>0.431233835785</v>
      </c>
      <c r="K7" s="35">
        <f t="shared" si="0"/>
        <v>0</v>
      </c>
      <c r="L7" s="35">
        <f t="shared" si="9"/>
        <v>0</v>
      </c>
      <c r="M7" s="35">
        <f t="shared" si="10"/>
        <v>0.00845459176154</v>
      </c>
      <c r="N7" s="35">
        <f t="shared" si="1"/>
        <v>0.42277924402346</v>
      </c>
      <c r="O7" s="35">
        <f t="shared" si="2"/>
        <v>0</v>
      </c>
      <c r="P7" s="35">
        <f t="shared" si="3"/>
        <v>0</v>
      </c>
      <c r="Q7" s="35">
        <f t="shared" si="4"/>
        <v>1.5936544348407966</v>
      </c>
      <c r="R7" s="35">
        <f t="shared" si="5"/>
        <v>79.69208167585144</v>
      </c>
      <c r="S7" s="33">
        <v>0.18022583874</v>
      </c>
      <c r="T7" s="33">
        <v>0.198502672873</v>
      </c>
      <c r="U7" s="33">
        <v>0.214430927096</v>
      </c>
      <c r="V7" s="35">
        <f t="shared" si="11"/>
        <v>0.18022583874</v>
      </c>
      <c r="W7" s="35">
        <f t="shared" si="12"/>
        <v>0.01827683413299999</v>
      </c>
      <c r="X7" s="35">
        <f t="shared" si="13"/>
        <v>0.01592825422300001</v>
      </c>
      <c r="Y7" s="35">
        <f t="shared" si="6"/>
        <v>33.971800801483845</v>
      </c>
      <c r="Z7" s="35">
        <f t="shared" si="7"/>
        <v>3.445105167987392</v>
      </c>
      <c r="AA7" s="35">
        <f t="shared" si="8"/>
        <v>3.0024078864727946</v>
      </c>
    </row>
    <row r="8" spans="1:27" ht="12.75">
      <c r="A8" s="32" t="s">
        <v>59</v>
      </c>
      <c r="B8" s="43" t="s">
        <v>145</v>
      </c>
      <c r="C8" s="43" t="s">
        <v>60</v>
      </c>
      <c r="D8" s="43" t="s">
        <v>22</v>
      </c>
      <c r="E8" s="43" t="s">
        <v>22</v>
      </c>
      <c r="F8" s="47">
        <v>3.16677</v>
      </c>
      <c r="G8" s="33">
        <v>0</v>
      </c>
      <c r="H8" s="33">
        <v>0</v>
      </c>
      <c r="I8" s="33">
        <v>2.57780941614</v>
      </c>
      <c r="J8" s="33">
        <v>3.15378806623</v>
      </c>
      <c r="K8" s="35">
        <f>G8</f>
        <v>0</v>
      </c>
      <c r="L8" s="35">
        <f>H8</f>
        <v>0</v>
      </c>
      <c r="M8" s="35">
        <f>I8-G8-H8</f>
        <v>2.57780941614</v>
      </c>
      <c r="N8" s="35">
        <f t="shared" si="1"/>
        <v>0.5759786500900002</v>
      </c>
      <c r="O8" s="35">
        <f t="shared" si="2"/>
        <v>0</v>
      </c>
      <c r="P8" s="35">
        <f t="shared" si="3"/>
        <v>0</v>
      </c>
      <c r="Q8" s="35">
        <f t="shared" si="4"/>
        <v>81.40185160715808</v>
      </c>
      <c r="R8" s="35">
        <f t="shared" si="5"/>
        <v>18.18820596664741</v>
      </c>
      <c r="S8" s="33">
        <v>0.880054105692</v>
      </c>
      <c r="T8" s="33">
        <v>2.18652542905</v>
      </c>
      <c r="U8" s="33">
        <v>2.97774579196</v>
      </c>
      <c r="V8" s="35">
        <f>S8</f>
        <v>0.880054105692</v>
      </c>
      <c r="W8" s="35">
        <f>T8-S8</f>
        <v>1.306471323358</v>
      </c>
      <c r="X8" s="35">
        <f>U8-T8</f>
        <v>0.7912203629099999</v>
      </c>
      <c r="Y8" s="35">
        <f t="shared" si="6"/>
        <v>27.79027544444339</v>
      </c>
      <c r="Z8" s="35">
        <f t="shared" si="7"/>
        <v>41.25564292190466</v>
      </c>
      <c r="AA8" s="35">
        <f t="shared" si="8"/>
        <v>24.98509089419187</v>
      </c>
    </row>
    <row r="9" spans="1:27" ht="12.75">
      <c r="A9" s="32" t="s">
        <v>61</v>
      </c>
      <c r="B9" s="43" t="s">
        <v>62</v>
      </c>
      <c r="C9" s="43" t="s">
        <v>60</v>
      </c>
      <c r="D9" s="43" t="s">
        <v>155</v>
      </c>
      <c r="E9" s="43" t="s">
        <v>21</v>
      </c>
      <c r="F9" s="47">
        <v>2.11736</v>
      </c>
      <c r="G9" s="33">
        <v>0</v>
      </c>
      <c r="H9" s="33">
        <v>0</v>
      </c>
      <c r="I9" s="33">
        <v>1.25051391553</v>
      </c>
      <c r="J9" s="33">
        <v>1.75234451207</v>
      </c>
      <c r="K9" s="35">
        <f t="shared" si="0"/>
        <v>0</v>
      </c>
      <c r="L9" s="35">
        <f t="shared" si="9"/>
        <v>0</v>
      </c>
      <c r="M9" s="35">
        <f t="shared" si="10"/>
        <v>1.25051391553</v>
      </c>
      <c r="N9" s="35">
        <f t="shared" si="1"/>
        <v>0.5018305965400001</v>
      </c>
      <c r="O9" s="35">
        <f t="shared" si="2"/>
        <v>0</v>
      </c>
      <c r="P9" s="35">
        <f t="shared" si="3"/>
        <v>0</v>
      </c>
      <c r="Q9" s="35">
        <f t="shared" si="4"/>
        <v>59.0600519292893</v>
      </c>
      <c r="R9" s="35">
        <f t="shared" si="5"/>
        <v>23.700768718592965</v>
      </c>
      <c r="S9" s="33">
        <v>0.0432038044141</v>
      </c>
      <c r="T9" s="33">
        <v>0.726560939166</v>
      </c>
      <c r="U9" s="33">
        <v>1.77874125691</v>
      </c>
      <c r="V9" s="35">
        <f t="shared" si="11"/>
        <v>0.0432038044141</v>
      </c>
      <c r="W9" s="35">
        <f t="shared" si="12"/>
        <v>0.6833571347519</v>
      </c>
      <c r="X9" s="35">
        <f t="shared" si="13"/>
        <v>1.0521803177440001</v>
      </c>
      <c r="Y9" s="35">
        <f t="shared" si="6"/>
        <v>2.0404562480683492</v>
      </c>
      <c r="Z9" s="35">
        <f t="shared" si="7"/>
        <v>32.2740173967535</v>
      </c>
      <c r="AA9" s="35">
        <f t="shared" si="8"/>
        <v>49.69302894850191</v>
      </c>
    </row>
    <row r="10" spans="1:27" ht="12.75">
      <c r="A10" s="32" t="s">
        <v>63</v>
      </c>
      <c r="B10" s="43" t="s">
        <v>146</v>
      </c>
      <c r="C10" s="43" t="s">
        <v>60</v>
      </c>
      <c r="D10" s="43" t="s">
        <v>22</v>
      </c>
      <c r="E10" s="43" t="s">
        <v>22</v>
      </c>
      <c r="F10" s="47">
        <v>0.9702</v>
      </c>
      <c r="G10" s="33">
        <v>0</v>
      </c>
      <c r="H10" s="33">
        <v>0</v>
      </c>
      <c r="I10" s="33">
        <v>0</v>
      </c>
      <c r="J10" s="33">
        <v>0</v>
      </c>
      <c r="K10" s="35">
        <f t="shared" si="0"/>
        <v>0</v>
      </c>
      <c r="L10" s="35">
        <f t="shared" si="9"/>
        <v>0</v>
      </c>
      <c r="M10" s="35">
        <f t="shared" si="10"/>
        <v>0</v>
      </c>
      <c r="N10" s="35">
        <f t="shared" si="1"/>
        <v>0</v>
      </c>
      <c r="O10" s="35">
        <f t="shared" si="2"/>
        <v>0</v>
      </c>
      <c r="P10" s="35">
        <f t="shared" si="3"/>
        <v>0</v>
      </c>
      <c r="Q10" s="35">
        <f t="shared" si="4"/>
        <v>0</v>
      </c>
      <c r="R10" s="35">
        <f t="shared" si="5"/>
        <v>0</v>
      </c>
      <c r="S10" s="33">
        <v>0</v>
      </c>
      <c r="T10" s="33">
        <v>0</v>
      </c>
      <c r="U10" s="33">
        <v>0.0287056317716</v>
      </c>
      <c r="V10" s="35">
        <f t="shared" si="11"/>
        <v>0</v>
      </c>
      <c r="W10" s="35">
        <f t="shared" si="12"/>
        <v>0</v>
      </c>
      <c r="X10" s="35">
        <f t="shared" si="13"/>
        <v>0.0287056317716</v>
      </c>
      <c r="Y10" s="35">
        <f t="shared" si="6"/>
        <v>0</v>
      </c>
      <c r="Z10" s="35">
        <f t="shared" si="7"/>
        <v>0</v>
      </c>
      <c r="AA10" s="35">
        <f t="shared" si="8"/>
        <v>2.958733433477634</v>
      </c>
    </row>
    <row r="11" spans="1:27" ht="12.75">
      <c r="A11" s="32" t="s">
        <v>64</v>
      </c>
      <c r="B11" s="43" t="s">
        <v>147</v>
      </c>
      <c r="C11" s="43" t="s">
        <v>60</v>
      </c>
      <c r="D11" s="43" t="s">
        <v>22</v>
      </c>
      <c r="E11" s="43" t="s">
        <v>22</v>
      </c>
      <c r="F11" s="47">
        <v>1.18143</v>
      </c>
      <c r="G11" s="33">
        <v>0</v>
      </c>
      <c r="H11" s="33">
        <v>0</v>
      </c>
      <c r="I11" s="33">
        <v>0</v>
      </c>
      <c r="J11" s="33">
        <v>0</v>
      </c>
      <c r="K11" s="35">
        <f t="shared" si="0"/>
        <v>0</v>
      </c>
      <c r="L11" s="35">
        <f t="shared" si="9"/>
        <v>0</v>
      </c>
      <c r="M11" s="35">
        <f t="shared" si="10"/>
        <v>0</v>
      </c>
      <c r="N11" s="35">
        <f t="shared" si="1"/>
        <v>0</v>
      </c>
      <c r="O11" s="35">
        <f t="shared" si="2"/>
        <v>0</v>
      </c>
      <c r="P11" s="35">
        <f t="shared" si="3"/>
        <v>0</v>
      </c>
      <c r="Q11" s="35">
        <f t="shared" si="4"/>
        <v>0</v>
      </c>
      <c r="R11" s="35">
        <f t="shared" si="5"/>
        <v>0</v>
      </c>
      <c r="S11" s="33">
        <v>0</v>
      </c>
      <c r="T11" s="33">
        <v>0</v>
      </c>
      <c r="U11" s="33">
        <v>0.00373809977048</v>
      </c>
      <c r="V11" s="35">
        <f t="shared" si="11"/>
        <v>0</v>
      </c>
      <c r="W11" s="35">
        <f t="shared" si="12"/>
        <v>0</v>
      </c>
      <c r="X11" s="35">
        <f t="shared" si="13"/>
        <v>0.00373809977048</v>
      </c>
      <c r="Y11" s="35">
        <f t="shared" si="6"/>
        <v>0</v>
      </c>
      <c r="Z11" s="35">
        <f t="shared" si="7"/>
        <v>0</v>
      </c>
      <c r="AA11" s="35">
        <f t="shared" si="8"/>
        <v>0.31640467657669097</v>
      </c>
    </row>
    <row r="12" spans="1:27" ht="12.75">
      <c r="A12" s="32" t="s">
        <v>65</v>
      </c>
      <c r="B12" s="43" t="s">
        <v>148</v>
      </c>
      <c r="C12" s="43" t="s">
        <v>60</v>
      </c>
      <c r="D12" s="43" t="s">
        <v>22</v>
      </c>
      <c r="E12" s="43" t="s">
        <v>22</v>
      </c>
      <c r="F12" s="47">
        <v>0.289491</v>
      </c>
      <c r="G12" s="33">
        <v>0</v>
      </c>
      <c r="H12" s="33">
        <v>0</v>
      </c>
      <c r="I12" s="33">
        <v>0</v>
      </c>
      <c r="J12" s="33">
        <v>0</v>
      </c>
      <c r="K12" s="35">
        <f t="shared" si="0"/>
        <v>0</v>
      </c>
      <c r="L12" s="35">
        <f t="shared" si="9"/>
        <v>0</v>
      </c>
      <c r="M12" s="35">
        <f t="shared" si="10"/>
        <v>0</v>
      </c>
      <c r="N12" s="35">
        <f t="shared" si="1"/>
        <v>0</v>
      </c>
      <c r="O12" s="35">
        <f t="shared" si="2"/>
        <v>0</v>
      </c>
      <c r="P12" s="35">
        <f t="shared" si="3"/>
        <v>0</v>
      </c>
      <c r="Q12" s="35">
        <f t="shared" si="4"/>
        <v>0</v>
      </c>
      <c r="R12" s="35">
        <f t="shared" si="5"/>
        <v>0</v>
      </c>
      <c r="S12" s="33">
        <v>0</v>
      </c>
      <c r="T12" s="33">
        <v>0</v>
      </c>
      <c r="U12" s="33">
        <v>0</v>
      </c>
      <c r="V12" s="35">
        <f t="shared" si="11"/>
        <v>0</v>
      </c>
      <c r="W12" s="35">
        <f t="shared" si="12"/>
        <v>0</v>
      </c>
      <c r="X12" s="35">
        <f t="shared" si="13"/>
        <v>0</v>
      </c>
      <c r="Y12" s="35">
        <f t="shared" si="6"/>
        <v>0</v>
      </c>
      <c r="Z12" s="35">
        <f t="shared" si="7"/>
        <v>0</v>
      </c>
      <c r="AA12" s="35">
        <f t="shared" si="8"/>
        <v>0</v>
      </c>
    </row>
    <row r="13" spans="1:27" ht="12.75">
      <c r="A13" s="32" t="s">
        <v>66</v>
      </c>
      <c r="B13" s="43" t="s">
        <v>149</v>
      </c>
      <c r="C13" s="43" t="s">
        <v>60</v>
      </c>
      <c r="D13" s="43" t="s">
        <v>22</v>
      </c>
      <c r="E13" s="43" t="s">
        <v>22</v>
      </c>
      <c r="F13" s="47">
        <v>0.132889</v>
      </c>
      <c r="G13" s="33">
        <v>0</v>
      </c>
      <c r="H13" s="33">
        <v>0</v>
      </c>
      <c r="I13" s="33">
        <v>0</v>
      </c>
      <c r="J13" s="33">
        <v>0</v>
      </c>
      <c r="K13" s="35">
        <f t="shared" si="0"/>
        <v>0</v>
      </c>
      <c r="L13" s="35">
        <f t="shared" si="9"/>
        <v>0</v>
      </c>
      <c r="M13" s="35">
        <f t="shared" si="10"/>
        <v>0</v>
      </c>
      <c r="N13" s="35">
        <f t="shared" si="1"/>
        <v>0</v>
      </c>
      <c r="O13" s="35">
        <f t="shared" si="2"/>
        <v>0</v>
      </c>
      <c r="P13" s="35">
        <f t="shared" si="3"/>
        <v>0</v>
      </c>
      <c r="Q13" s="35">
        <f t="shared" si="4"/>
        <v>0</v>
      </c>
      <c r="R13" s="35">
        <f t="shared" si="5"/>
        <v>0</v>
      </c>
      <c r="S13" s="33">
        <v>0</v>
      </c>
      <c r="T13" s="33">
        <v>0</v>
      </c>
      <c r="U13" s="33">
        <v>0</v>
      </c>
      <c r="V13" s="35">
        <f t="shared" si="11"/>
        <v>0</v>
      </c>
      <c r="W13" s="35">
        <f t="shared" si="12"/>
        <v>0</v>
      </c>
      <c r="X13" s="35">
        <f t="shared" si="13"/>
        <v>0</v>
      </c>
      <c r="Y13" s="35">
        <f t="shared" si="6"/>
        <v>0</v>
      </c>
      <c r="Z13" s="35">
        <f t="shared" si="7"/>
        <v>0</v>
      </c>
      <c r="AA13" s="35">
        <f t="shared" si="8"/>
        <v>0</v>
      </c>
    </row>
    <row r="14" spans="1:27" ht="12.75">
      <c r="A14" s="32" t="s">
        <v>67</v>
      </c>
      <c r="B14" s="43" t="s">
        <v>150</v>
      </c>
      <c r="C14" s="43" t="s">
        <v>60</v>
      </c>
      <c r="D14" s="43" t="s">
        <v>22</v>
      </c>
      <c r="E14" s="43" t="s">
        <v>22</v>
      </c>
      <c r="F14" s="47">
        <v>0.139818</v>
      </c>
      <c r="G14" s="33">
        <v>0</v>
      </c>
      <c r="H14" s="33">
        <v>0</v>
      </c>
      <c r="I14" s="33">
        <v>0</v>
      </c>
      <c r="J14" s="33">
        <v>0</v>
      </c>
      <c r="K14" s="35">
        <f t="shared" si="0"/>
        <v>0</v>
      </c>
      <c r="L14" s="35">
        <f t="shared" si="9"/>
        <v>0</v>
      </c>
      <c r="M14" s="35">
        <f t="shared" si="10"/>
        <v>0</v>
      </c>
      <c r="N14" s="35">
        <f t="shared" si="1"/>
        <v>0</v>
      </c>
      <c r="O14" s="35">
        <f t="shared" si="2"/>
        <v>0</v>
      </c>
      <c r="P14" s="35">
        <f t="shared" si="3"/>
        <v>0</v>
      </c>
      <c r="Q14" s="35">
        <f t="shared" si="4"/>
        <v>0</v>
      </c>
      <c r="R14" s="35">
        <f t="shared" si="5"/>
        <v>0</v>
      </c>
      <c r="S14" s="33">
        <v>0</v>
      </c>
      <c r="T14" s="33">
        <v>0</v>
      </c>
      <c r="U14" s="33">
        <v>0.000869049943097</v>
      </c>
      <c r="V14" s="35">
        <f t="shared" si="11"/>
        <v>0</v>
      </c>
      <c r="W14" s="35">
        <f t="shared" si="12"/>
        <v>0</v>
      </c>
      <c r="X14" s="35">
        <f t="shared" si="13"/>
        <v>0.000869049943097</v>
      </c>
      <c r="Y14" s="35">
        <f t="shared" si="6"/>
        <v>0</v>
      </c>
      <c r="Z14" s="35">
        <f t="shared" si="7"/>
        <v>0</v>
      </c>
      <c r="AA14" s="35">
        <f t="shared" si="8"/>
        <v>0.6215579847351558</v>
      </c>
    </row>
    <row r="15" spans="1:27" ht="12.75">
      <c r="A15" s="32" t="s">
        <v>68</v>
      </c>
      <c r="B15" s="43" t="s">
        <v>151</v>
      </c>
      <c r="C15" s="43" t="s">
        <v>60</v>
      </c>
      <c r="D15" s="43" t="s">
        <v>22</v>
      </c>
      <c r="E15" s="43" t="s">
        <v>22</v>
      </c>
      <c r="F15" s="47">
        <v>0.477159</v>
      </c>
      <c r="G15" s="33">
        <v>0</v>
      </c>
      <c r="H15" s="33">
        <v>0</v>
      </c>
      <c r="I15" s="33">
        <v>0</v>
      </c>
      <c r="J15" s="33">
        <v>0.0115568847177</v>
      </c>
      <c r="K15" s="35">
        <f t="shared" si="0"/>
        <v>0</v>
      </c>
      <c r="L15" s="35">
        <f t="shared" si="9"/>
        <v>0</v>
      </c>
      <c r="M15" s="35">
        <f t="shared" si="10"/>
        <v>0</v>
      </c>
      <c r="N15" s="35">
        <f t="shared" si="1"/>
        <v>0.0115568847177</v>
      </c>
      <c r="O15" s="35">
        <f t="shared" si="2"/>
        <v>0</v>
      </c>
      <c r="P15" s="35">
        <f t="shared" si="3"/>
        <v>0</v>
      </c>
      <c r="Q15" s="35">
        <f t="shared" si="4"/>
        <v>0</v>
      </c>
      <c r="R15" s="35">
        <f t="shared" si="5"/>
        <v>2.4220196449611135</v>
      </c>
      <c r="S15" s="33">
        <v>0</v>
      </c>
      <c r="T15" s="33">
        <v>0</v>
      </c>
      <c r="U15" s="33">
        <v>0.0328068587853</v>
      </c>
      <c r="V15" s="35">
        <f t="shared" si="11"/>
        <v>0</v>
      </c>
      <c r="W15" s="35">
        <f t="shared" si="12"/>
        <v>0</v>
      </c>
      <c r="X15" s="35">
        <f t="shared" si="13"/>
        <v>0.0328068587853</v>
      </c>
      <c r="Y15" s="35">
        <f t="shared" si="6"/>
        <v>0</v>
      </c>
      <c r="Z15" s="35">
        <f t="shared" si="7"/>
        <v>0</v>
      </c>
      <c r="AA15" s="35">
        <f t="shared" si="8"/>
        <v>6.875456354234124</v>
      </c>
    </row>
    <row r="16" spans="1:27" ht="12.75">
      <c r="A16" s="32" t="s">
        <v>107</v>
      </c>
      <c r="B16" s="45" t="s">
        <v>152</v>
      </c>
      <c r="C16" s="43" t="s">
        <v>60</v>
      </c>
      <c r="D16" s="43" t="s">
        <v>22</v>
      </c>
      <c r="E16" s="43" t="s">
        <v>22</v>
      </c>
      <c r="F16" s="47">
        <v>0.127234</v>
      </c>
      <c r="G16" s="33">
        <v>0</v>
      </c>
      <c r="H16" s="33">
        <v>0</v>
      </c>
      <c r="I16" s="33">
        <v>0</v>
      </c>
      <c r="J16" s="33">
        <v>0</v>
      </c>
      <c r="K16" s="35">
        <f t="shared" si="0"/>
        <v>0</v>
      </c>
      <c r="L16" s="35">
        <f t="shared" si="9"/>
        <v>0</v>
      </c>
      <c r="M16" s="35">
        <f t="shared" si="10"/>
        <v>0</v>
      </c>
      <c r="N16" s="35">
        <f t="shared" si="1"/>
        <v>0</v>
      </c>
      <c r="O16" s="35">
        <f t="shared" si="2"/>
        <v>0</v>
      </c>
      <c r="P16" s="35">
        <f t="shared" si="3"/>
        <v>0</v>
      </c>
      <c r="Q16" s="35">
        <f t="shared" si="4"/>
        <v>0</v>
      </c>
      <c r="R16" s="35">
        <f t="shared" si="5"/>
        <v>0</v>
      </c>
      <c r="S16" s="33">
        <v>0</v>
      </c>
      <c r="T16" s="33">
        <v>0</v>
      </c>
      <c r="U16" s="33">
        <v>5.0345094022E-05</v>
      </c>
      <c r="V16" s="35">
        <f t="shared" si="11"/>
        <v>0</v>
      </c>
      <c r="W16" s="35">
        <f t="shared" si="12"/>
        <v>0</v>
      </c>
      <c r="X16" s="35">
        <f t="shared" si="13"/>
        <v>5.0345094022E-05</v>
      </c>
      <c r="Y16" s="35">
        <f t="shared" si="6"/>
        <v>0</v>
      </c>
      <c r="Z16" s="35">
        <f t="shared" si="7"/>
        <v>0</v>
      </c>
      <c r="AA16" s="35">
        <f t="shared" si="8"/>
        <v>0.03956889983966549</v>
      </c>
    </row>
    <row r="17" spans="1:27" ht="12.75">
      <c r="A17" s="32" t="s">
        <v>108</v>
      </c>
      <c r="B17" s="45" t="s">
        <v>153</v>
      </c>
      <c r="C17" s="43" t="s">
        <v>60</v>
      </c>
      <c r="D17" s="43" t="s">
        <v>22</v>
      </c>
      <c r="E17" s="43" t="s">
        <v>22</v>
      </c>
      <c r="F17" s="47">
        <v>0.0821598</v>
      </c>
      <c r="G17" s="33">
        <v>0</v>
      </c>
      <c r="H17" s="33">
        <v>0</v>
      </c>
      <c r="I17" s="33">
        <v>0</v>
      </c>
      <c r="J17" s="33">
        <v>0</v>
      </c>
      <c r="K17" s="35">
        <f t="shared" si="0"/>
        <v>0</v>
      </c>
      <c r="L17" s="35">
        <f t="shared" si="9"/>
        <v>0</v>
      </c>
      <c r="M17" s="35">
        <f t="shared" si="10"/>
        <v>0</v>
      </c>
      <c r="N17" s="35">
        <f t="shared" si="1"/>
        <v>0</v>
      </c>
      <c r="O17" s="35">
        <f t="shared" si="2"/>
        <v>0</v>
      </c>
      <c r="P17" s="35">
        <f t="shared" si="3"/>
        <v>0</v>
      </c>
      <c r="Q17" s="35">
        <f t="shared" si="4"/>
        <v>0</v>
      </c>
      <c r="R17" s="35">
        <f t="shared" si="5"/>
        <v>0</v>
      </c>
      <c r="S17" s="33">
        <v>0</v>
      </c>
      <c r="T17" s="33">
        <v>0.000182831200035</v>
      </c>
      <c r="U17" s="33">
        <v>0.000190059256043</v>
      </c>
      <c r="V17" s="35">
        <f t="shared" si="11"/>
        <v>0</v>
      </c>
      <c r="W17" s="35">
        <f t="shared" si="12"/>
        <v>0.000182831200035</v>
      </c>
      <c r="X17" s="35">
        <f t="shared" si="13"/>
        <v>7.228056007999988E-06</v>
      </c>
      <c r="Y17" s="35">
        <f t="shared" si="6"/>
        <v>0</v>
      </c>
      <c r="Z17" s="35">
        <f t="shared" si="7"/>
        <v>0.22253121360446348</v>
      </c>
      <c r="AA17" s="35">
        <f t="shared" si="8"/>
        <v>0.008797557939527589</v>
      </c>
    </row>
    <row r="18" spans="1:27" ht="12.75">
      <c r="A18" s="32" t="s">
        <v>109</v>
      </c>
      <c r="B18" s="45" t="s">
        <v>154</v>
      </c>
      <c r="C18" s="43" t="s">
        <v>60</v>
      </c>
      <c r="D18" s="43" t="s">
        <v>22</v>
      </c>
      <c r="E18" s="43" t="s">
        <v>22</v>
      </c>
      <c r="F18" s="47">
        <v>0.131016</v>
      </c>
      <c r="G18" s="33">
        <v>0</v>
      </c>
      <c r="H18" s="33">
        <v>0</v>
      </c>
      <c r="I18" s="33">
        <v>0</v>
      </c>
      <c r="J18" s="33">
        <v>0</v>
      </c>
      <c r="K18" s="35">
        <f t="shared" si="0"/>
        <v>0</v>
      </c>
      <c r="L18" s="35">
        <f t="shared" si="9"/>
        <v>0</v>
      </c>
      <c r="M18" s="35">
        <f t="shared" si="10"/>
        <v>0</v>
      </c>
      <c r="N18" s="35">
        <f t="shared" si="1"/>
        <v>0</v>
      </c>
      <c r="O18" s="35">
        <f t="shared" si="2"/>
        <v>0</v>
      </c>
      <c r="P18" s="35">
        <f t="shared" si="3"/>
        <v>0</v>
      </c>
      <c r="Q18" s="35">
        <f t="shared" si="4"/>
        <v>0</v>
      </c>
      <c r="R18" s="35">
        <f t="shared" si="5"/>
        <v>0</v>
      </c>
      <c r="S18" s="33">
        <v>0</v>
      </c>
      <c r="T18" s="33">
        <v>0.00535794244973</v>
      </c>
      <c r="U18" s="33">
        <v>0.0186111650122</v>
      </c>
      <c r="V18" s="35">
        <f t="shared" si="11"/>
        <v>0</v>
      </c>
      <c r="W18" s="35">
        <f t="shared" si="12"/>
        <v>0.00535794244973</v>
      </c>
      <c r="X18" s="35">
        <f t="shared" si="13"/>
        <v>0.01325322256247</v>
      </c>
      <c r="Y18" s="35">
        <f t="shared" si="6"/>
        <v>0</v>
      </c>
      <c r="Z18" s="35">
        <f t="shared" si="7"/>
        <v>4.08953291943732</v>
      </c>
      <c r="AA18" s="35">
        <f t="shared" si="8"/>
        <v>10.115728279347561</v>
      </c>
    </row>
    <row r="19" spans="1:27" ht="12.75">
      <c r="A19" s="32" t="s">
        <v>158</v>
      </c>
      <c r="B19" s="45" t="s">
        <v>160</v>
      </c>
      <c r="C19" s="43" t="s">
        <v>60</v>
      </c>
      <c r="D19" s="43" t="s">
        <v>22</v>
      </c>
      <c r="E19" s="43" t="s">
        <v>22</v>
      </c>
      <c r="F19" s="47">
        <v>0.553816</v>
      </c>
      <c r="G19" s="33">
        <v>0</v>
      </c>
      <c r="H19" s="33">
        <v>0.119503118583</v>
      </c>
      <c r="I19" s="33">
        <v>0.121005054632</v>
      </c>
      <c r="J19" s="33">
        <v>0.14314549708</v>
      </c>
      <c r="K19" s="35">
        <f>G19</f>
        <v>0</v>
      </c>
      <c r="L19" s="35">
        <f>H19</f>
        <v>0.119503118583</v>
      </c>
      <c r="M19" s="35">
        <f>I19-G19-H19</f>
        <v>0.0015019360489999939</v>
      </c>
      <c r="N19" s="35">
        <f t="shared" si="1"/>
        <v>0.022140442447999995</v>
      </c>
      <c r="O19" s="35">
        <f t="shared" si="2"/>
        <v>0</v>
      </c>
      <c r="P19" s="35">
        <f t="shared" si="3"/>
        <v>21.578126775499445</v>
      </c>
      <c r="Q19" s="35">
        <f t="shared" si="4"/>
        <v>0.27119766294220354</v>
      </c>
      <c r="R19" s="35">
        <f t="shared" si="5"/>
        <v>3.997797544310745</v>
      </c>
      <c r="S19" s="33">
        <v>0</v>
      </c>
      <c r="T19" s="33">
        <v>0.0909439634929</v>
      </c>
      <c r="U19" s="33">
        <v>0.239524647587</v>
      </c>
      <c r="V19" s="35">
        <f>S19</f>
        <v>0</v>
      </c>
      <c r="W19" s="35">
        <f>T19-S19</f>
        <v>0.0909439634929</v>
      </c>
      <c r="X19" s="35">
        <f>U19-T19</f>
        <v>0.14858068409410002</v>
      </c>
      <c r="Y19" s="35">
        <f t="shared" si="6"/>
        <v>0</v>
      </c>
      <c r="Z19" s="35">
        <f t="shared" si="7"/>
        <v>16.42133190317723</v>
      </c>
      <c r="AA19" s="35">
        <f t="shared" si="8"/>
        <v>26.82852862577102</v>
      </c>
    </row>
    <row r="20" spans="1:27" ht="12.75">
      <c r="A20" s="32" t="s">
        <v>159</v>
      </c>
      <c r="B20" s="45" t="s">
        <v>161</v>
      </c>
      <c r="C20" s="43" t="s">
        <v>60</v>
      </c>
      <c r="D20" s="43" t="s">
        <v>22</v>
      </c>
      <c r="E20" s="43" t="s">
        <v>22</v>
      </c>
      <c r="F20" s="47">
        <v>0.931146</v>
      </c>
      <c r="G20" s="33">
        <v>0</v>
      </c>
      <c r="H20" s="33">
        <v>0</v>
      </c>
      <c r="I20" s="33">
        <v>0.546184399544</v>
      </c>
      <c r="J20" s="33">
        <v>0.758997255191</v>
      </c>
      <c r="K20" s="35">
        <f>G20</f>
        <v>0</v>
      </c>
      <c r="L20" s="35">
        <f>H20</f>
        <v>0</v>
      </c>
      <c r="M20" s="35">
        <f>I20-G20-H20</f>
        <v>0.546184399544</v>
      </c>
      <c r="N20" s="35">
        <f t="shared" si="1"/>
        <v>0.21281285564700003</v>
      </c>
      <c r="O20" s="35">
        <f t="shared" si="2"/>
        <v>0</v>
      </c>
      <c r="P20" s="35">
        <f t="shared" si="3"/>
        <v>0</v>
      </c>
      <c r="Q20" s="35">
        <f t="shared" si="4"/>
        <v>58.65722448939263</v>
      </c>
      <c r="R20" s="35">
        <f t="shared" si="5"/>
        <v>22.854939574137678</v>
      </c>
      <c r="S20" s="33">
        <v>0.0248</v>
      </c>
      <c r="T20" s="33">
        <v>0.263854902994</v>
      </c>
      <c r="U20" s="33">
        <v>0.658220895641</v>
      </c>
      <c r="V20" s="35">
        <f>S20</f>
        <v>0.0248</v>
      </c>
      <c r="W20" s="35">
        <f>T20-S20</f>
        <v>0.239054902994</v>
      </c>
      <c r="X20" s="35">
        <f>U20-T20</f>
        <v>0.39436599264699995</v>
      </c>
      <c r="Y20" s="35">
        <f t="shared" si="6"/>
        <v>2.6633846894042397</v>
      </c>
      <c r="Z20" s="35">
        <f t="shared" si="7"/>
        <v>25.673192280694973</v>
      </c>
      <c r="AA20" s="35">
        <f t="shared" si="8"/>
        <v>42.35275592087599</v>
      </c>
    </row>
    <row r="21" spans="1:27" ht="12.75">
      <c r="A21" s="32" t="s">
        <v>69</v>
      </c>
      <c r="B21" s="43" t="s">
        <v>142</v>
      </c>
      <c r="C21" s="43" t="s">
        <v>70</v>
      </c>
      <c r="D21" s="43" t="s">
        <v>71</v>
      </c>
      <c r="E21" s="43" t="s">
        <v>37</v>
      </c>
      <c r="F21" s="47">
        <v>0.53873</v>
      </c>
      <c r="G21" s="33">
        <v>0</v>
      </c>
      <c r="H21" s="33">
        <v>0</v>
      </c>
      <c r="I21" s="33">
        <v>0</v>
      </c>
      <c r="J21" s="33">
        <v>0</v>
      </c>
      <c r="K21" s="35">
        <f t="shared" si="0"/>
        <v>0</v>
      </c>
      <c r="L21" s="35">
        <f t="shared" si="9"/>
        <v>0</v>
      </c>
      <c r="M21" s="35">
        <f t="shared" si="10"/>
        <v>0</v>
      </c>
      <c r="N21" s="35">
        <f t="shared" si="1"/>
        <v>0</v>
      </c>
      <c r="O21" s="35">
        <f t="shared" si="2"/>
        <v>0</v>
      </c>
      <c r="P21" s="35">
        <f t="shared" si="3"/>
        <v>0</v>
      </c>
      <c r="Q21" s="35">
        <f t="shared" si="4"/>
        <v>0</v>
      </c>
      <c r="R21" s="35">
        <f t="shared" si="5"/>
        <v>0</v>
      </c>
      <c r="S21" s="33">
        <v>0</v>
      </c>
      <c r="T21" s="33">
        <v>0</v>
      </c>
      <c r="U21" s="33">
        <v>0.00974196268992</v>
      </c>
      <c r="V21" s="35">
        <f t="shared" si="11"/>
        <v>0</v>
      </c>
      <c r="W21" s="35">
        <f t="shared" si="12"/>
        <v>0</v>
      </c>
      <c r="X21" s="35">
        <f t="shared" si="13"/>
        <v>0.00974196268992</v>
      </c>
      <c r="Y21" s="35">
        <f t="shared" si="6"/>
        <v>0</v>
      </c>
      <c r="Z21" s="35">
        <f t="shared" si="7"/>
        <v>0</v>
      </c>
      <c r="AA21" s="35">
        <f t="shared" si="8"/>
        <v>1.8083200656952458</v>
      </c>
    </row>
    <row r="22" spans="1:27" ht="12.75">
      <c r="A22" s="32" t="s">
        <v>72</v>
      </c>
      <c r="B22" s="43" t="s">
        <v>143</v>
      </c>
      <c r="C22" s="43" t="s">
        <v>70</v>
      </c>
      <c r="D22" s="43" t="s">
        <v>71</v>
      </c>
      <c r="E22" s="43" t="s">
        <v>37</v>
      </c>
      <c r="F22" s="47">
        <v>0.520331</v>
      </c>
      <c r="G22" s="33">
        <v>0</v>
      </c>
      <c r="H22" s="33">
        <v>0</v>
      </c>
      <c r="I22" s="33">
        <v>0</v>
      </c>
      <c r="J22" s="33">
        <v>0</v>
      </c>
      <c r="K22" s="35">
        <f t="shared" si="0"/>
        <v>0</v>
      </c>
      <c r="L22" s="35">
        <f t="shared" si="9"/>
        <v>0</v>
      </c>
      <c r="M22" s="35">
        <f t="shared" si="10"/>
        <v>0</v>
      </c>
      <c r="N22" s="35">
        <f t="shared" si="1"/>
        <v>0</v>
      </c>
      <c r="O22" s="35">
        <f t="shared" si="2"/>
        <v>0</v>
      </c>
      <c r="P22" s="35">
        <f t="shared" si="3"/>
        <v>0</v>
      </c>
      <c r="Q22" s="35">
        <f t="shared" si="4"/>
        <v>0</v>
      </c>
      <c r="R22" s="35">
        <f t="shared" si="5"/>
        <v>0</v>
      </c>
      <c r="S22" s="33">
        <v>0</v>
      </c>
      <c r="T22" s="33">
        <v>0</v>
      </c>
      <c r="U22" s="33">
        <v>0.024189765937</v>
      </c>
      <c r="V22" s="35">
        <f t="shared" si="11"/>
        <v>0</v>
      </c>
      <c r="W22" s="35">
        <f t="shared" si="12"/>
        <v>0</v>
      </c>
      <c r="X22" s="35">
        <f t="shared" si="13"/>
        <v>0.024189765937</v>
      </c>
      <c r="Y22" s="35">
        <f t="shared" si="6"/>
        <v>0</v>
      </c>
      <c r="Z22" s="35">
        <f t="shared" si="7"/>
        <v>0</v>
      </c>
      <c r="AA22" s="35">
        <f t="shared" si="8"/>
        <v>4.648918849155634</v>
      </c>
    </row>
    <row r="23" spans="1:27" ht="12.75">
      <c r="A23" s="32" t="s">
        <v>73</v>
      </c>
      <c r="B23" s="43" t="s">
        <v>144</v>
      </c>
      <c r="C23" s="43" t="s">
        <v>70</v>
      </c>
      <c r="D23" s="43" t="s">
        <v>110</v>
      </c>
      <c r="E23" s="43" t="s">
        <v>37</v>
      </c>
      <c r="F23" s="47">
        <v>0.800993</v>
      </c>
      <c r="G23" s="33">
        <v>0</v>
      </c>
      <c r="H23" s="33">
        <v>0</v>
      </c>
      <c r="I23" s="33">
        <v>0.0270317578873</v>
      </c>
      <c r="J23" s="33">
        <v>0.0553796015816</v>
      </c>
      <c r="K23" s="35">
        <f t="shared" si="0"/>
        <v>0</v>
      </c>
      <c r="L23" s="35">
        <f t="shared" si="9"/>
        <v>0</v>
      </c>
      <c r="M23" s="35">
        <f t="shared" si="10"/>
        <v>0.0270317578873</v>
      </c>
      <c r="N23" s="35">
        <f t="shared" si="1"/>
        <v>0.028347843694299997</v>
      </c>
      <c r="O23" s="35">
        <f t="shared" si="2"/>
        <v>0</v>
      </c>
      <c r="P23" s="35">
        <f t="shared" si="3"/>
        <v>0</v>
      </c>
      <c r="Q23" s="35">
        <f t="shared" si="4"/>
        <v>3.374780789257834</v>
      </c>
      <c r="R23" s="35">
        <f t="shared" si="5"/>
        <v>3.539087569342054</v>
      </c>
      <c r="S23" s="33">
        <v>0</v>
      </c>
      <c r="T23" s="33">
        <v>7.48961930021E-05</v>
      </c>
      <c r="U23" s="33">
        <v>0.0205402263639</v>
      </c>
      <c r="V23" s="35">
        <f t="shared" si="11"/>
        <v>0</v>
      </c>
      <c r="W23" s="35">
        <f t="shared" si="12"/>
        <v>7.48961930021E-05</v>
      </c>
      <c r="X23" s="35">
        <f t="shared" si="13"/>
        <v>0.0204653301708979</v>
      </c>
      <c r="Y23" s="35">
        <f t="shared" si="6"/>
        <v>0</v>
      </c>
      <c r="Z23" s="35">
        <f t="shared" si="7"/>
        <v>0.009350417919020516</v>
      </c>
      <c r="AA23" s="35">
        <f t="shared" si="8"/>
        <v>2.554994883962519</v>
      </c>
    </row>
    <row r="24" spans="1:27" ht="12.75">
      <c r="A24" s="32" t="s">
        <v>74</v>
      </c>
      <c r="B24" s="43" t="s">
        <v>137</v>
      </c>
      <c r="C24" s="43" t="s">
        <v>75</v>
      </c>
      <c r="D24" s="43" t="s">
        <v>88</v>
      </c>
      <c r="E24" s="43" t="s">
        <v>21</v>
      </c>
      <c r="F24" s="47">
        <v>0.537182</v>
      </c>
      <c r="G24" s="33">
        <v>0</v>
      </c>
      <c r="H24" s="33">
        <v>0</v>
      </c>
      <c r="I24" s="33">
        <v>0</v>
      </c>
      <c r="J24" s="33">
        <v>0</v>
      </c>
      <c r="K24" s="35">
        <f t="shared" si="0"/>
        <v>0</v>
      </c>
      <c r="L24" s="35">
        <f t="shared" si="9"/>
        <v>0</v>
      </c>
      <c r="M24" s="35">
        <f t="shared" si="10"/>
        <v>0</v>
      </c>
      <c r="N24" s="35">
        <f t="shared" si="1"/>
        <v>0</v>
      </c>
      <c r="O24" s="35">
        <f t="shared" si="2"/>
        <v>0</v>
      </c>
      <c r="P24" s="35">
        <f t="shared" si="3"/>
        <v>0</v>
      </c>
      <c r="Q24" s="35">
        <f t="shared" si="4"/>
        <v>0</v>
      </c>
      <c r="R24" s="35">
        <f t="shared" si="5"/>
        <v>0</v>
      </c>
      <c r="S24" s="33">
        <v>0</v>
      </c>
      <c r="T24" s="33">
        <v>0</v>
      </c>
      <c r="U24" s="33">
        <v>0.00252990000012</v>
      </c>
      <c r="V24" s="35">
        <f t="shared" si="11"/>
        <v>0</v>
      </c>
      <c r="W24" s="35">
        <f t="shared" si="12"/>
        <v>0</v>
      </c>
      <c r="X24" s="35">
        <f t="shared" si="13"/>
        <v>0.00252990000012</v>
      </c>
      <c r="Y24" s="35">
        <f t="shared" si="6"/>
        <v>0</v>
      </c>
      <c r="Z24" s="35">
        <f t="shared" si="7"/>
        <v>0</v>
      </c>
      <c r="AA24" s="35">
        <f t="shared" si="8"/>
        <v>0.4709577015089857</v>
      </c>
    </row>
    <row r="25" spans="1:27" ht="12.75">
      <c r="A25" s="32" t="s">
        <v>76</v>
      </c>
      <c r="B25" s="43" t="s">
        <v>138</v>
      </c>
      <c r="C25" s="43" t="s">
        <v>75</v>
      </c>
      <c r="D25" s="43" t="s">
        <v>22</v>
      </c>
      <c r="E25" s="43" t="s">
        <v>22</v>
      </c>
      <c r="F25" s="47">
        <v>0.511641</v>
      </c>
      <c r="G25" s="33">
        <v>0</v>
      </c>
      <c r="H25" s="33">
        <v>0</v>
      </c>
      <c r="I25" s="33">
        <v>0</v>
      </c>
      <c r="J25" s="33">
        <v>0</v>
      </c>
      <c r="K25" s="35">
        <f t="shared" si="0"/>
        <v>0</v>
      </c>
      <c r="L25" s="35">
        <f t="shared" si="9"/>
        <v>0</v>
      </c>
      <c r="M25" s="35">
        <f t="shared" si="10"/>
        <v>0</v>
      </c>
      <c r="N25" s="35">
        <f t="shared" si="1"/>
        <v>0</v>
      </c>
      <c r="O25" s="35">
        <f t="shared" si="2"/>
        <v>0</v>
      </c>
      <c r="P25" s="35">
        <f t="shared" si="3"/>
        <v>0</v>
      </c>
      <c r="Q25" s="35">
        <f t="shared" si="4"/>
        <v>0</v>
      </c>
      <c r="R25" s="35">
        <f t="shared" si="5"/>
        <v>0</v>
      </c>
      <c r="S25" s="33">
        <v>0</v>
      </c>
      <c r="T25" s="33">
        <v>0</v>
      </c>
      <c r="U25" s="33">
        <v>0.000708120605177</v>
      </c>
      <c r="V25" s="35">
        <f t="shared" si="11"/>
        <v>0</v>
      </c>
      <c r="W25" s="35">
        <f t="shared" si="12"/>
        <v>0</v>
      </c>
      <c r="X25" s="35">
        <f t="shared" si="13"/>
        <v>0.000708120605177</v>
      </c>
      <c r="Y25" s="35">
        <f t="shared" si="6"/>
        <v>0</v>
      </c>
      <c r="Z25" s="35">
        <f t="shared" si="7"/>
        <v>0</v>
      </c>
      <c r="AA25" s="35">
        <f t="shared" si="8"/>
        <v>0.13840184918272774</v>
      </c>
    </row>
    <row r="26" spans="1:27" ht="14.25">
      <c r="A26" s="32" t="s">
        <v>77</v>
      </c>
      <c r="B26" s="46" t="s">
        <v>139</v>
      </c>
      <c r="C26" s="43" t="s">
        <v>75</v>
      </c>
      <c r="D26" s="43" t="s">
        <v>22</v>
      </c>
      <c r="E26" s="43" t="s">
        <v>22</v>
      </c>
      <c r="F26" s="47">
        <v>0.101508</v>
      </c>
      <c r="G26" s="33">
        <v>0</v>
      </c>
      <c r="H26" s="33">
        <v>0</v>
      </c>
      <c r="I26" s="33">
        <v>0</v>
      </c>
      <c r="J26" s="33">
        <v>0</v>
      </c>
      <c r="K26" s="35">
        <f t="shared" si="0"/>
        <v>0</v>
      </c>
      <c r="L26" s="35">
        <f t="shared" si="9"/>
        <v>0</v>
      </c>
      <c r="M26" s="35">
        <f t="shared" si="10"/>
        <v>0</v>
      </c>
      <c r="N26" s="35">
        <f t="shared" si="1"/>
        <v>0</v>
      </c>
      <c r="O26" s="35">
        <f t="shared" si="2"/>
        <v>0</v>
      </c>
      <c r="P26" s="35">
        <f t="shared" si="3"/>
        <v>0</v>
      </c>
      <c r="Q26" s="35">
        <f t="shared" si="4"/>
        <v>0</v>
      </c>
      <c r="R26" s="35">
        <f t="shared" si="5"/>
        <v>0</v>
      </c>
      <c r="S26" s="33">
        <v>0</v>
      </c>
      <c r="T26" s="33">
        <v>0</v>
      </c>
      <c r="U26" s="33">
        <v>0</v>
      </c>
      <c r="V26" s="35">
        <f t="shared" si="11"/>
        <v>0</v>
      </c>
      <c r="W26" s="35">
        <f t="shared" si="12"/>
        <v>0</v>
      </c>
      <c r="X26" s="35">
        <f t="shared" si="13"/>
        <v>0</v>
      </c>
      <c r="Y26" s="35">
        <f t="shared" si="6"/>
        <v>0</v>
      </c>
      <c r="Z26" s="35">
        <f t="shared" si="7"/>
        <v>0</v>
      </c>
      <c r="AA26" s="35">
        <f t="shared" si="8"/>
        <v>0</v>
      </c>
    </row>
    <row r="27" spans="1:27" ht="12.75">
      <c r="A27" s="32" t="s">
        <v>78</v>
      </c>
      <c r="B27" s="43" t="s">
        <v>140</v>
      </c>
      <c r="C27" s="43" t="s">
        <v>75</v>
      </c>
      <c r="D27" s="43" t="s">
        <v>88</v>
      </c>
      <c r="E27" s="43" t="s">
        <v>21</v>
      </c>
      <c r="F27" s="47">
        <v>0.119434</v>
      </c>
      <c r="G27" s="33">
        <v>0</v>
      </c>
      <c r="H27" s="33">
        <v>0</v>
      </c>
      <c r="I27" s="33">
        <v>0</v>
      </c>
      <c r="J27" s="33">
        <v>0</v>
      </c>
      <c r="K27" s="35">
        <f t="shared" si="0"/>
        <v>0</v>
      </c>
      <c r="L27" s="35">
        <f t="shared" si="9"/>
        <v>0</v>
      </c>
      <c r="M27" s="35">
        <f t="shared" si="10"/>
        <v>0</v>
      </c>
      <c r="N27" s="35">
        <f t="shared" si="1"/>
        <v>0</v>
      </c>
      <c r="O27" s="35">
        <f t="shared" si="2"/>
        <v>0</v>
      </c>
      <c r="P27" s="35">
        <f t="shared" si="3"/>
        <v>0</v>
      </c>
      <c r="Q27" s="35">
        <f t="shared" si="4"/>
        <v>0</v>
      </c>
      <c r="R27" s="35">
        <f t="shared" si="5"/>
        <v>0</v>
      </c>
      <c r="S27" s="33">
        <v>0</v>
      </c>
      <c r="T27" s="33">
        <v>0</v>
      </c>
      <c r="U27" s="33">
        <v>0</v>
      </c>
      <c r="V27" s="35">
        <f t="shared" si="11"/>
        <v>0</v>
      </c>
      <c r="W27" s="35">
        <f t="shared" si="12"/>
        <v>0</v>
      </c>
      <c r="X27" s="35">
        <f t="shared" si="13"/>
        <v>0</v>
      </c>
      <c r="Y27" s="35">
        <f t="shared" si="6"/>
        <v>0</v>
      </c>
      <c r="Z27" s="35">
        <f t="shared" si="7"/>
        <v>0</v>
      </c>
      <c r="AA27" s="35">
        <f t="shared" si="8"/>
        <v>0</v>
      </c>
    </row>
    <row r="28" spans="1:27" ht="12.75">
      <c r="A28" s="32" t="s">
        <v>79</v>
      </c>
      <c r="B28" s="43" t="s">
        <v>141</v>
      </c>
      <c r="C28" s="43" t="s">
        <v>75</v>
      </c>
      <c r="D28" s="43" t="s">
        <v>88</v>
      </c>
      <c r="E28" s="43" t="s">
        <v>21</v>
      </c>
      <c r="F28" s="47">
        <v>0.24281</v>
      </c>
      <c r="G28" s="33">
        <v>0</v>
      </c>
      <c r="H28" s="33">
        <v>0</v>
      </c>
      <c r="I28" s="33">
        <v>0</v>
      </c>
      <c r="J28" s="33">
        <v>0</v>
      </c>
      <c r="K28" s="35">
        <f t="shared" si="0"/>
        <v>0</v>
      </c>
      <c r="L28" s="35">
        <f t="shared" si="9"/>
        <v>0</v>
      </c>
      <c r="M28" s="35">
        <f t="shared" si="10"/>
        <v>0</v>
      </c>
      <c r="N28" s="35">
        <f t="shared" si="1"/>
        <v>0</v>
      </c>
      <c r="O28" s="35">
        <f t="shared" si="2"/>
        <v>0</v>
      </c>
      <c r="P28" s="35">
        <f t="shared" si="3"/>
        <v>0</v>
      </c>
      <c r="Q28" s="35">
        <f t="shared" si="4"/>
        <v>0</v>
      </c>
      <c r="R28" s="35">
        <f t="shared" si="5"/>
        <v>0</v>
      </c>
      <c r="S28" s="33">
        <v>0</v>
      </c>
      <c r="T28" s="33">
        <v>0</v>
      </c>
      <c r="U28" s="33">
        <v>0</v>
      </c>
      <c r="V28" s="35">
        <f t="shared" si="11"/>
        <v>0</v>
      </c>
      <c r="W28" s="35">
        <f t="shared" si="12"/>
        <v>0</v>
      </c>
      <c r="X28" s="35">
        <f t="shared" si="13"/>
        <v>0</v>
      </c>
      <c r="Y28" s="35">
        <f t="shared" si="6"/>
        <v>0</v>
      </c>
      <c r="Z28" s="35">
        <f t="shared" si="7"/>
        <v>0</v>
      </c>
      <c r="AA28" s="35">
        <f t="shared" si="8"/>
        <v>0</v>
      </c>
    </row>
    <row r="29" spans="1:27" ht="12.75">
      <c r="A29" s="32" t="s">
        <v>80</v>
      </c>
      <c r="B29" s="43" t="s">
        <v>114</v>
      </c>
      <c r="C29" s="44" t="s">
        <v>81</v>
      </c>
      <c r="D29" s="43" t="s">
        <v>22</v>
      </c>
      <c r="E29" s="43" t="s">
        <v>22</v>
      </c>
      <c r="F29" s="47">
        <v>0.539006</v>
      </c>
      <c r="G29" s="33">
        <v>0</v>
      </c>
      <c r="H29" s="33">
        <v>0</v>
      </c>
      <c r="I29" s="33">
        <v>0</v>
      </c>
      <c r="J29" s="33">
        <v>0.287565555318</v>
      </c>
      <c r="K29" s="35">
        <f t="shared" si="0"/>
        <v>0</v>
      </c>
      <c r="L29" s="35">
        <f t="shared" si="9"/>
        <v>0</v>
      </c>
      <c r="M29" s="35">
        <f t="shared" si="10"/>
        <v>0</v>
      </c>
      <c r="N29" s="35">
        <f t="shared" si="1"/>
        <v>0.287565555318</v>
      </c>
      <c r="O29" s="35">
        <f t="shared" si="2"/>
        <v>0</v>
      </c>
      <c r="P29" s="35">
        <f t="shared" si="3"/>
        <v>0</v>
      </c>
      <c r="Q29" s="35">
        <f t="shared" si="4"/>
        <v>0</v>
      </c>
      <c r="R29" s="35">
        <f t="shared" si="5"/>
        <v>53.35108613225085</v>
      </c>
      <c r="S29" s="33">
        <v>0.000690997564326</v>
      </c>
      <c r="T29" s="33">
        <v>0.0126512521377</v>
      </c>
      <c r="U29" s="33">
        <v>0.114851571932</v>
      </c>
      <c r="V29" s="35">
        <f t="shared" si="11"/>
        <v>0.000690997564326</v>
      </c>
      <c r="W29" s="35">
        <f t="shared" si="12"/>
        <v>0.011960254573374001</v>
      </c>
      <c r="X29" s="35">
        <f t="shared" si="13"/>
        <v>0.1022003197943</v>
      </c>
      <c r="Y29" s="35">
        <f t="shared" si="6"/>
        <v>0.12819849209953138</v>
      </c>
      <c r="Z29" s="35">
        <f t="shared" si="7"/>
        <v>2.2189464631885363</v>
      </c>
      <c r="AA29" s="35">
        <f t="shared" si="8"/>
        <v>18.960887224687667</v>
      </c>
    </row>
    <row r="30" spans="1:27" ht="12.75">
      <c r="A30" s="32" t="s">
        <v>82</v>
      </c>
      <c r="B30" s="43" t="s">
        <v>115</v>
      </c>
      <c r="C30" s="44" t="s">
        <v>81</v>
      </c>
      <c r="D30" s="43" t="s">
        <v>111</v>
      </c>
      <c r="E30" s="43" t="s">
        <v>37</v>
      </c>
      <c r="F30" s="47">
        <v>1.2044</v>
      </c>
      <c r="G30" s="33">
        <v>0.330954026166</v>
      </c>
      <c r="H30" s="33">
        <v>0.352007482688</v>
      </c>
      <c r="I30" s="33">
        <v>0.897439681415</v>
      </c>
      <c r="J30" s="33">
        <v>1.09115414671</v>
      </c>
      <c r="K30" s="35">
        <f aca="true" t="shared" si="14" ref="K30:L32">G30</f>
        <v>0.330954026166</v>
      </c>
      <c r="L30" s="35">
        <f t="shared" si="14"/>
        <v>0.352007482688</v>
      </c>
      <c r="M30" s="35">
        <f>I30-G30-H30</f>
        <v>0.214478172561</v>
      </c>
      <c r="N30" s="35">
        <f t="shared" si="1"/>
        <v>0.19371446529500014</v>
      </c>
      <c r="O30" s="35">
        <f t="shared" si="2"/>
        <v>27.47874677565593</v>
      </c>
      <c r="P30" s="35">
        <f t="shared" si="3"/>
        <v>29.226791986715376</v>
      </c>
      <c r="Q30" s="35">
        <f t="shared" si="4"/>
        <v>17.807885466705415</v>
      </c>
      <c r="R30" s="35">
        <f t="shared" si="5"/>
        <v>16.083897815924956</v>
      </c>
      <c r="S30" s="33">
        <v>0.914360770801</v>
      </c>
      <c r="T30" s="33">
        <v>1.0780660786</v>
      </c>
      <c r="U30" s="33">
        <v>1.11909531374</v>
      </c>
      <c r="V30" s="35">
        <f>S30</f>
        <v>0.914360770801</v>
      </c>
      <c r="W30" s="35">
        <f aca="true" t="shared" si="15" ref="W30:X32">T30-S30</f>
        <v>0.16370530779900005</v>
      </c>
      <c r="X30" s="35">
        <f t="shared" si="15"/>
        <v>0.0410292351399999</v>
      </c>
      <c r="Y30" s="35">
        <f t="shared" si="6"/>
        <v>75.91836356700432</v>
      </c>
      <c r="Z30" s="35">
        <f t="shared" si="7"/>
        <v>13.592270657505818</v>
      </c>
      <c r="AA30" s="35">
        <f t="shared" si="8"/>
        <v>3.4066120176021175</v>
      </c>
    </row>
    <row r="31" spans="1:27" ht="12.75">
      <c r="A31" s="32" t="s">
        <v>83</v>
      </c>
      <c r="B31" s="43" t="s">
        <v>113</v>
      </c>
      <c r="C31" s="44" t="s">
        <v>81</v>
      </c>
      <c r="D31" s="43" t="s">
        <v>112</v>
      </c>
      <c r="E31" s="43" t="s">
        <v>37</v>
      </c>
      <c r="F31" s="47">
        <v>0.928846</v>
      </c>
      <c r="G31" s="33">
        <v>0</v>
      </c>
      <c r="H31" s="33">
        <v>0</v>
      </c>
      <c r="I31" s="33">
        <v>0</v>
      </c>
      <c r="J31" s="33">
        <v>0</v>
      </c>
      <c r="K31" s="35">
        <f t="shared" si="14"/>
        <v>0</v>
      </c>
      <c r="L31" s="35">
        <f t="shared" si="14"/>
        <v>0</v>
      </c>
      <c r="M31" s="35">
        <f>I31-G31-H31</f>
        <v>0</v>
      </c>
      <c r="N31" s="35">
        <f t="shared" si="1"/>
        <v>0</v>
      </c>
      <c r="O31" s="35">
        <f t="shared" si="2"/>
        <v>0</v>
      </c>
      <c r="P31" s="35">
        <f t="shared" si="3"/>
        <v>0</v>
      </c>
      <c r="Q31" s="35">
        <f t="shared" si="4"/>
        <v>0</v>
      </c>
      <c r="R31" s="35">
        <f t="shared" si="5"/>
        <v>0</v>
      </c>
      <c r="S31" s="33">
        <v>0.0156316850001</v>
      </c>
      <c r="T31" s="33">
        <v>0.0494622458158</v>
      </c>
      <c r="U31" s="33">
        <v>0.221176753929</v>
      </c>
      <c r="V31" s="35">
        <f>S31</f>
        <v>0.0156316850001</v>
      </c>
      <c r="W31" s="35">
        <f t="shared" si="15"/>
        <v>0.0338305608157</v>
      </c>
      <c r="X31" s="35">
        <f t="shared" si="15"/>
        <v>0.1717145081132</v>
      </c>
      <c r="Y31" s="35">
        <f t="shared" si="6"/>
        <v>1.6829146058765392</v>
      </c>
      <c r="Z31" s="35">
        <f t="shared" si="7"/>
        <v>3.642214190048728</v>
      </c>
      <c r="AA31" s="35">
        <f t="shared" si="8"/>
        <v>18.486865219121363</v>
      </c>
    </row>
    <row r="32" spans="1:27" ht="12.75">
      <c r="A32" s="32" t="s">
        <v>84</v>
      </c>
      <c r="B32" s="43" t="s">
        <v>124</v>
      </c>
      <c r="C32" s="44" t="s">
        <v>85</v>
      </c>
      <c r="D32" s="43" t="s">
        <v>22</v>
      </c>
      <c r="E32" s="43" t="s">
        <v>22</v>
      </c>
      <c r="F32" s="47">
        <v>1.15498</v>
      </c>
      <c r="G32" s="33">
        <v>0</v>
      </c>
      <c r="H32" s="33">
        <v>0</v>
      </c>
      <c r="I32" s="33">
        <v>0</v>
      </c>
      <c r="J32" s="33">
        <v>0.0196701244781</v>
      </c>
      <c r="K32" s="35">
        <f t="shared" si="14"/>
        <v>0</v>
      </c>
      <c r="L32" s="35">
        <f t="shared" si="14"/>
        <v>0</v>
      </c>
      <c r="M32" s="35">
        <f>I32-G32-H32</f>
        <v>0</v>
      </c>
      <c r="N32" s="35">
        <f t="shared" si="1"/>
        <v>0.0196701244781</v>
      </c>
      <c r="O32" s="35">
        <f t="shared" si="2"/>
        <v>0</v>
      </c>
      <c r="P32" s="35">
        <f t="shared" si="3"/>
        <v>0</v>
      </c>
      <c r="Q32" s="35">
        <f t="shared" si="4"/>
        <v>0</v>
      </c>
      <c r="R32" s="35">
        <f t="shared" si="5"/>
        <v>1.703070570754472</v>
      </c>
      <c r="S32" s="33">
        <v>4.96000002111E-07</v>
      </c>
      <c r="T32" s="33">
        <v>0.0360661735372</v>
      </c>
      <c r="U32" s="33">
        <v>0.116596833684</v>
      </c>
      <c r="V32" s="35">
        <f>S32</f>
        <v>4.96000002111E-07</v>
      </c>
      <c r="W32" s="35">
        <f t="shared" si="15"/>
        <v>0.03606567753719789</v>
      </c>
      <c r="X32" s="35">
        <f t="shared" si="15"/>
        <v>0.0805306601468</v>
      </c>
      <c r="Y32" s="35">
        <f t="shared" si="6"/>
        <v>4.294446675362344E-05</v>
      </c>
      <c r="Z32" s="35">
        <f t="shared" si="7"/>
        <v>3.122623555143629</v>
      </c>
      <c r="AA32" s="35">
        <f t="shared" si="8"/>
        <v>6.97247226331192</v>
      </c>
    </row>
    <row r="33" spans="1:27" ht="12.75">
      <c r="A33" s="32" t="s">
        <v>87</v>
      </c>
      <c r="B33" s="43" t="s">
        <v>125</v>
      </c>
      <c r="C33" s="44" t="s">
        <v>85</v>
      </c>
      <c r="D33" s="43" t="s">
        <v>88</v>
      </c>
      <c r="E33" s="43" t="s">
        <v>21</v>
      </c>
      <c r="F33" s="47">
        <v>1.17377</v>
      </c>
      <c r="G33" s="33">
        <v>0</v>
      </c>
      <c r="H33" s="33">
        <v>0</v>
      </c>
      <c r="I33" s="33">
        <v>0</v>
      </c>
      <c r="J33" s="33">
        <v>0.821422965701</v>
      </c>
      <c r="K33" s="35">
        <f t="shared" si="0"/>
        <v>0</v>
      </c>
      <c r="L33" s="35">
        <f t="shared" si="9"/>
        <v>0</v>
      </c>
      <c r="M33" s="35">
        <f t="shared" si="10"/>
        <v>0</v>
      </c>
      <c r="N33" s="35">
        <f t="shared" si="1"/>
        <v>0.821422965701</v>
      </c>
      <c r="O33" s="35">
        <f t="shared" si="2"/>
        <v>0</v>
      </c>
      <c r="P33" s="35">
        <f t="shared" si="3"/>
        <v>0</v>
      </c>
      <c r="Q33" s="35">
        <f t="shared" si="4"/>
        <v>0</v>
      </c>
      <c r="R33" s="35">
        <f t="shared" si="5"/>
        <v>69.98159483552996</v>
      </c>
      <c r="S33" s="33">
        <v>0.0161527539535</v>
      </c>
      <c r="T33" s="33">
        <v>0.160322719792</v>
      </c>
      <c r="U33" s="33">
        <v>0.667819483694</v>
      </c>
      <c r="V33" s="35">
        <f t="shared" si="11"/>
        <v>0.0161527539535</v>
      </c>
      <c r="W33" s="35">
        <f t="shared" si="12"/>
        <v>0.1441699658385</v>
      </c>
      <c r="X33" s="35">
        <f t="shared" si="13"/>
        <v>0.507496763902</v>
      </c>
      <c r="Y33" s="35">
        <f t="shared" si="6"/>
        <v>1.3761430223553166</v>
      </c>
      <c r="Z33" s="35">
        <f t="shared" si="7"/>
        <v>12.282641900755685</v>
      </c>
      <c r="AA33" s="35">
        <f t="shared" si="8"/>
        <v>43.23647425833</v>
      </c>
    </row>
    <row r="34" spans="1:27" ht="12.75">
      <c r="A34" s="32" t="s">
        <v>89</v>
      </c>
      <c r="B34" s="43" t="s">
        <v>126</v>
      </c>
      <c r="C34" s="44" t="s">
        <v>85</v>
      </c>
      <c r="D34" s="43" t="s">
        <v>88</v>
      </c>
      <c r="E34" s="43" t="s">
        <v>21</v>
      </c>
      <c r="F34" s="47">
        <v>1.42509</v>
      </c>
      <c r="G34" s="33">
        <v>0</v>
      </c>
      <c r="H34" s="33">
        <v>0</v>
      </c>
      <c r="I34" s="33">
        <v>0</v>
      </c>
      <c r="J34" s="33">
        <v>0</v>
      </c>
      <c r="K34" s="35">
        <f t="shared" si="0"/>
        <v>0</v>
      </c>
      <c r="L34" s="35">
        <f t="shared" si="9"/>
        <v>0</v>
      </c>
      <c r="M34" s="35">
        <f t="shared" si="10"/>
        <v>0</v>
      </c>
      <c r="N34" s="35">
        <f t="shared" si="1"/>
        <v>0</v>
      </c>
      <c r="O34" s="35">
        <f t="shared" si="2"/>
        <v>0</v>
      </c>
      <c r="P34" s="35">
        <f t="shared" si="3"/>
        <v>0</v>
      </c>
      <c r="Q34" s="35">
        <f t="shared" si="4"/>
        <v>0</v>
      </c>
      <c r="R34" s="35">
        <f t="shared" si="5"/>
        <v>0</v>
      </c>
      <c r="S34" s="33">
        <v>0</v>
      </c>
      <c r="T34" s="33">
        <v>0</v>
      </c>
      <c r="U34" s="33">
        <v>0.0111684762099</v>
      </c>
      <c r="V34" s="35">
        <f t="shared" si="11"/>
        <v>0</v>
      </c>
      <c r="W34" s="35">
        <f t="shared" si="12"/>
        <v>0</v>
      </c>
      <c r="X34" s="35">
        <f t="shared" si="13"/>
        <v>0.0111684762099</v>
      </c>
      <c r="Y34" s="35">
        <f t="shared" si="6"/>
        <v>0</v>
      </c>
      <c r="Z34" s="35">
        <f t="shared" si="7"/>
        <v>0</v>
      </c>
      <c r="AA34" s="35">
        <f t="shared" si="8"/>
        <v>0.7837032194387724</v>
      </c>
    </row>
    <row r="35" spans="1:27" ht="12.75">
      <c r="A35" s="32" t="s">
        <v>90</v>
      </c>
      <c r="B35" s="43" t="s">
        <v>127</v>
      </c>
      <c r="C35" s="44" t="s">
        <v>85</v>
      </c>
      <c r="D35" s="43" t="s">
        <v>22</v>
      </c>
      <c r="E35" s="43" t="s">
        <v>22</v>
      </c>
      <c r="F35" s="47">
        <v>0.61363</v>
      </c>
      <c r="G35" s="33">
        <v>0</v>
      </c>
      <c r="H35" s="33">
        <v>0</v>
      </c>
      <c r="I35" s="33">
        <v>0</v>
      </c>
      <c r="J35" s="33">
        <v>0</v>
      </c>
      <c r="K35" s="35">
        <f t="shared" si="0"/>
        <v>0</v>
      </c>
      <c r="L35" s="35">
        <f t="shared" si="9"/>
        <v>0</v>
      </c>
      <c r="M35" s="35">
        <f t="shared" si="10"/>
        <v>0</v>
      </c>
      <c r="N35" s="35">
        <f t="shared" si="1"/>
        <v>0</v>
      </c>
      <c r="O35" s="35">
        <f t="shared" si="2"/>
        <v>0</v>
      </c>
      <c r="P35" s="35">
        <f t="shared" si="3"/>
        <v>0</v>
      </c>
      <c r="Q35" s="35">
        <f t="shared" si="4"/>
        <v>0</v>
      </c>
      <c r="R35" s="35">
        <f t="shared" si="5"/>
        <v>0</v>
      </c>
      <c r="S35" s="33">
        <v>0</v>
      </c>
      <c r="T35" s="33">
        <v>0</v>
      </c>
      <c r="U35" s="33">
        <v>0</v>
      </c>
      <c r="V35" s="35">
        <f t="shared" si="11"/>
        <v>0</v>
      </c>
      <c r="W35" s="35">
        <f t="shared" si="12"/>
        <v>0</v>
      </c>
      <c r="X35" s="35">
        <f t="shared" si="13"/>
        <v>0</v>
      </c>
      <c r="Y35" s="35">
        <f t="shared" si="6"/>
        <v>0</v>
      </c>
      <c r="Z35" s="35">
        <f t="shared" si="7"/>
        <v>0</v>
      </c>
      <c r="AA35" s="35">
        <f t="shared" si="8"/>
        <v>0</v>
      </c>
    </row>
    <row r="36" spans="1:27" ht="12.75">
      <c r="A36" s="32" t="s">
        <v>91</v>
      </c>
      <c r="B36" s="43" t="s">
        <v>128</v>
      </c>
      <c r="C36" s="44" t="s">
        <v>85</v>
      </c>
      <c r="D36" s="43" t="s">
        <v>22</v>
      </c>
      <c r="E36" s="43" t="s">
        <v>22</v>
      </c>
      <c r="F36" s="47">
        <v>0.29676</v>
      </c>
      <c r="G36" s="33">
        <v>0</v>
      </c>
      <c r="H36" s="33">
        <v>0</v>
      </c>
      <c r="I36" s="33">
        <v>0</v>
      </c>
      <c r="J36" s="33">
        <v>0.126245102589</v>
      </c>
      <c r="K36" s="35">
        <f t="shared" si="0"/>
        <v>0</v>
      </c>
      <c r="L36" s="35">
        <f t="shared" si="9"/>
        <v>0</v>
      </c>
      <c r="M36" s="35">
        <f t="shared" si="10"/>
        <v>0</v>
      </c>
      <c r="N36" s="35">
        <f t="shared" si="1"/>
        <v>0.126245102589</v>
      </c>
      <c r="O36" s="35">
        <f t="shared" si="2"/>
        <v>0</v>
      </c>
      <c r="P36" s="35">
        <f t="shared" si="3"/>
        <v>0</v>
      </c>
      <c r="Q36" s="35">
        <f t="shared" si="4"/>
        <v>0</v>
      </c>
      <c r="R36" s="35">
        <f t="shared" si="5"/>
        <v>42.5411452315002</v>
      </c>
      <c r="S36" s="33">
        <v>0.000684697660932</v>
      </c>
      <c r="T36" s="33">
        <v>0.00263307263637</v>
      </c>
      <c r="U36" s="33">
        <v>0.0434194346049</v>
      </c>
      <c r="V36" s="35">
        <f t="shared" si="11"/>
        <v>0.000684697660932</v>
      </c>
      <c r="W36" s="35">
        <f t="shared" si="12"/>
        <v>0.001948374975438</v>
      </c>
      <c r="X36" s="35">
        <f t="shared" si="13"/>
        <v>0.04078636196853</v>
      </c>
      <c r="Y36" s="35">
        <f t="shared" si="6"/>
        <v>0.2307243769146785</v>
      </c>
      <c r="Z36" s="35">
        <f t="shared" si="7"/>
        <v>0.6565490549393449</v>
      </c>
      <c r="AA36" s="35">
        <f t="shared" si="8"/>
        <v>13.743887979690658</v>
      </c>
    </row>
    <row r="37" spans="1:27" ht="12.75">
      <c r="A37" s="32" t="s">
        <v>92</v>
      </c>
      <c r="B37" s="43" t="s">
        <v>129</v>
      </c>
      <c r="C37" s="44" t="s">
        <v>85</v>
      </c>
      <c r="D37" s="43" t="s">
        <v>22</v>
      </c>
      <c r="E37" s="43" t="s">
        <v>22</v>
      </c>
      <c r="F37" s="47">
        <v>1.07813</v>
      </c>
      <c r="G37" s="33">
        <v>0</v>
      </c>
      <c r="H37" s="33">
        <v>0</v>
      </c>
      <c r="I37" s="33">
        <v>0</v>
      </c>
      <c r="J37" s="33">
        <v>0.254628034799</v>
      </c>
      <c r="K37" s="35">
        <f t="shared" si="0"/>
        <v>0</v>
      </c>
      <c r="L37" s="35">
        <f t="shared" si="9"/>
        <v>0</v>
      </c>
      <c r="M37" s="35">
        <f t="shared" si="10"/>
        <v>0</v>
      </c>
      <c r="N37" s="35">
        <f t="shared" si="1"/>
        <v>0.254628034799</v>
      </c>
      <c r="O37" s="35">
        <f t="shared" si="2"/>
        <v>0</v>
      </c>
      <c r="P37" s="35">
        <f t="shared" si="3"/>
        <v>0</v>
      </c>
      <c r="Q37" s="35">
        <f t="shared" si="4"/>
        <v>0</v>
      </c>
      <c r="R37" s="35">
        <f t="shared" si="5"/>
        <v>23.61756326222255</v>
      </c>
      <c r="S37" s="33">
        <v>0.0912</v>
      </c>
      <c r="T37" s="33">
        <v>0.26701297882</v>
      </c>
      <c r="U37" s="33">
        <v>0.521657803047</v>
      </c>
      <c r="V37" s="35">
        <f t="shared" si="11"/>
        <v>0.0912</v>
      </c>
      <c r="W37" s="35">
        <f t="shared" si="12"/>
        <v>0.17581297882000002</v>
      </c>
      <c r="X37" s="35">
        <f t="shared" si="13"/>
        <v>0.254644824227</v>
      </c>
      <c r="Y37" s="35">
        <f t="shared" si="6"/>
        <v>8.459091204214705</v>
      </c>
      <c r="Z37" s="35">
        <f t="shared" si="7"/>
        <v>16.307215161436933</v>
      </c>
      <c r="AA37" s="35">
        <f t="shared" si="8"/>
        <v>23.61912053527868</v>
      </c>
    </row>
    <row r="38" spans="1:27" ht="12.75">
      <c r="A38" s="32" t="s">
        <v>93</v>
      </c>
      <c r="B38" s="43" t="s">
        <v>130</v>
      </c>
      <c r="C38" s="44" t="s">
        <v>85</v>
      </c>
      <c r="D38" s="43" t="s">
        <v>88</v>
      </c>
      <c r="E38" s="43" t="s">
        <v>21</v>
      </c>
      <c r="F38" s="47">
        <v>0.521777</v>
      </c>
      <c r="G38" s="33">
        <v>0</v>
      </c>
      <c r="H38" s="33">
        <v>0</v>
      </c>
      <c r="I38" s="33">
        <v>0</v>
      </c>
      <c r="J38" s="33">
        <v>0.0425478090139</v>
      </c>
      <c r="K38" s="35">
        <f t="shared" si="0"/>
        <v>0</v>
      </c>
      <c r="L38" s="35">
        <f t="shared" si="9"/>
        <v>0</v>
      </c>
      <c r="M38" s="35">
        <f t="shared" si="10"/>
        <v>0</v>
      </c>
      <c r="N38" s="35">
        <f t="shared" si="1"/>
        <v>0.0425478090139</v>
      </c>
      <c r="O38" s="35">
        <f t="shared" si="2"/>
        <v>0</v>
      </c>
      <c r="P38" s="35">
        <f t="shared" si="3"/>
        <v>0</v>
      </c>
      <c r="Q38" s="35">
        <f t="shared" si="4"/>
        <v>0</v>
      </c>
      <c r="R38" s="35">
        <f t="shared" si="5"/>
        <v>8.154404853778528</v>
      </c>
      <c r="S38" s="33">
        <v>0</v>
      </c>
      <c r="T38" s="33">
        <v>0.00043178380818</v>
      </c>
      <c r="U38" s="33">
        <v>0.0142072923539</v>
      </c>
      <c r="V38" s="35">
        <f t="shared" si="11"/>
        <v>0</v>
      </c>
      <c r="W38" s="35">
        <f t="shared" si="12"/>
        <v>0.00043178380818</v>
      </c>
      <c r="X38" s="35">
        <f t="shared" si="13"/>
        <v>0.01377550854572</v>
      </c>
      <c r="Y38" s="35">
        <f t="shared" si="6"/>
        <v>0</v>
      </c>
      <c r="Z38" s="35">
        <f t="shared" si="7"/>
        <v>0.08275255677808718</v>
      </c>
      <c r="AA38" s="35">
        <f t="shared" si="8"/>
        <v>2.640114176309036</v>
      </c>
    </row>
    <row r="39" spans="1:27" ht="12.75">
      <c r="A39" s="32" t="s">
        <v>94</v>
      </c>
      <c r="B39" s="44" t="s">
        <v>131</v>
      </c>
      <c r="C39" s="44" t="s">
        <v>85</v>
      </c>
      <c r="D39" s="43" t="s">
        <v>88</v>
      </c>
      <c r="E39" s="43" t="s">
        <v>21</v>
      </c>
      <c r="F39" s="47">
        <v>1.03639</v>
      </c>
      <c r="G39" s="33">
        <v>0</v>
      </c>
      <c r="H39" s="33">
        <v>0</v>
      </c>
      <c r="I39" s="33">
        <v>0.000952271489767</v>
      </c>
      <c r="J39" s="33">
        <v>0.467225474381</v>
      </c>
      <c r="K39" s="35">
        <f t="shared" si="0"/>
        <v>0</v>
      </c>
      <c r="L39" s="35">
        <f t="shared" si="9"/>
        <v>0</v>
      </c>
      <c r="M39" s="35">
        <f t="shared" si="10"/>
        <v>0.000952271489767</v>
      </c>
      <c r="N39" s="35">
        <f t="shared" si="1"/>
        <v>0.466273202891233</v>
      </c>
      <c r="O39" s="35">
        <f t="shared" si="2"/>
        <v>0</v>
      </c>
      <c r="P39" s="35">
        <f t="shared" si="3"/>
        <v>0</v>
      </c>
      <c r="Q39" s="35">
        <f t="shared" si="4"/>
        <v>0.09188350811634617</v>
      </c>
      <c r="R39" s="35">
        <f t="shared" si="5"/>
        <v>44.99012947743928</v>
      </c>
      <c r="S39" s="33">
        <v>0.00566472976731</v>
      </c>
      <c r="T39" s="33">
        <v>0.0268713400998</v>
      </c>
      <c r="U39" s="33">
        <v>0.181469372269</v>
      </c>
      <c r="V39" s="35">
        <f t="shared" si="11"/>
        <v>0.00566472976731</v>
      </c>
      <c r="W39" s="35">
        <f t="shared" si="12"/>
        <v>0.021206610332489998</v>
      </c>
      <c r="X39" s="35">
        <f t="shared" si="13"/>
        <v>0.1545980321692</v>
      </c>
      <c r="Y39" s="35">
        <f t="shared" si="6"/>
        <v>0.5465828276334198</v>
      </c>
      <c r="Z39" s="35">
        <f t="shared" si="7"/>
        <v>2.046199821736026</v>
      </c>
      <c r="AA39" s="35">
        <f t="shared" si="8"/>
        <v>14.916974514343059</v>
      </c>
    </row>
    <row r="40" spans="1:27" ht="12.75">
      <c r="A40" s="32" t="s">
        <v>95</v>
      </c>
      <c r="B40" s="43" t="s">
        <v>132</v>
      </c>
      <c r="C40" s="44" t="s">
        <v>85</v>
      </c>
      <c r="D40" s="43" t="s">
        <v>134</v>
      </c>
      <c r="E40" s="43" t="s">
        <v>21</v>
      </c>
      <c r="F40" s="47">
        <v>0.388815</v>
      </c>
      <c r="G40" s="33">
        <v>0</v>
      </c>
      <c r="H40" s="33">
        <v>0</v>
      </c>
      <c r="I40" s="33">
        <v>0</v>
      </c>
      <c r="J40" s="33">
        <v>0</v>
      </c>
      <c r="K40" s="35">
        <f t="shared" si="0"/>
        <v>0</v>
      </c>
      <c r="L40" s="35">
        <f t="shared" si="9"/>
        <v>0</v>
      </c>
      <c r="M40" s="35">
        <f>I40-G40</f>
        <v>0</v>
      </c>
      <c r="N40" s="35">
        <f t="shared" si="1"/>
        <v>0</v>
      </c>
      <c r="O40" s="35">
        <f t="shared" si="2"/>
        <v>0</v>
      </c>
      <c r="P40" s="35">
        <f t="shared" si="3"/>
        <v>0</v>
      </c>
      <c r="Q40" s="35">
        <f t="shared" si="4"/>
        <v>0</v>
      </c>
      <c r="R40" s="35">
        <f t="shared" si="5"/>
        <v>0</v>
      </c>
      <c r="S40" s="33">
        <v>0</v>
      </c>
      <c r="T40" s="33">
        <v>0</v>
      </c>
      <c r="U40" s="33">
        <v>0.00166158861284</v>
      </c>
      <c r="V40" s="35">
        <f t="shared" si="11"/>
        <v>0</v>
      </c>
      <c r="W40" s="35">
        <f t="shared" si="12"/>
        <v>0</v>
      </c>
      <c r="X40" s="35">
        <f t="shared" si="13"/>
        <v>0.00166158861284</v>
      </c>
      <c r="Y40" s="35">
        <f t="shared" si="6"/>
        <v>0</v>
      </c>
      <c r="Z40" s="35">
        <f t="shared" si="7"/>
        <v>0</v>
      </c>
      <c r="AA40" s="35">
        <f t="shared" si="8"/>
        <v>0.42734683920116245</v>
      </c>
    </row>
    <row r="41" spans="1:27" ht="12.75">
      <c r="A41" s="32" t="s">
        <v>86</v>
      </c>
      <c r="B41" s="43" t="s">
        <v>133</v>
      </c>
      <c r="C41" s="44" t="s">
        <v>85</v>
      </c>
      <c r="D41" s="43" t="s">
        <v>135</v>
      </c>
      <c r="E41" s="43" t="s">
        <v>22</v>
      </c>
      <c r="F41" s="47">
        <v>0.43988</v>
      </c>
      <c r="G41" s="33">
        <v>0</v>
      </c>
      <c r="H41" s="33">
        <v>0</v>
      </c>
      <c r="I41" s="33">
        <v>0</v>
      </c>
      <c r="J41" s="33">
        <v>0.176824381899</v>
      </c>
      <c r="K41" s="35">
        <f t="shared" si="0"/>
        <v>0</v>
      </c>
      <c r="L41" s="35">
        <f t="shared" si="9"/>
        <v>0</v>
      </c>
      <c r="M41" s="35">
        <f>I41-G41</f>
        <v>0</v>
      </c>
      <c r="N41" s="35">
        <f t="shared" si="1"/>
        <v>0.176824381899</v>
      </c>
      <c r="O41" s="35">
        <f t="shared" si="2"/>
        <v>0</v>
      </c>
      <c r="P41" s="35">
        <f t="shared" si="3"/>
        <v>0</v>
      </c>
      <c r="Q41" s="35">
        <f t="shared" si="4"/>
        <v>0</v>
      </c>
      <c r="R41" s="35">
        <f t="shared" si="5"/>
        <v>40.19832270141856</v>
      </c>
      <c r="S41" s="33">
        <v>0.011994594296</v>
      </c>
      <c r="T41" s="33">
        <v>0.0623757319182</v>
      </c>
      <c r="U41" s="33">
        <v>0.165581255915</v>
      </c>
      <c r="V41" s="35">
        <f t="shared" si="11"/>
        <v>0.011994594296</v>
      </c>
      <c r="W41" s="35">
        <f t="shared" si="12"/>
        <v>0.0503811376222</v>
      </c>
      <c r="X41" s="35">
        <f t="shared" si="13"/>
        <v>0.1032055239968</v>
      </c>
      <c r="Y41" s="35">
        <f t="shared" si="6"/>
        <v>2.7267878275893427</v>
      </c>
      <c r="Z41" s="35">
        <f t="shared" si="7"/>
        <v>11.453382200190962</v>
      </c>
      <c r="AA41" s="35">
        <f t="shared" si="8"/>
        <v>23.4621996900973</v>
      </c>
    </row>
    <row r="42" spans="1:27" ht="12.75">
      <c r="A42" s="32"/>
      <c r="B42" s="34"/>
      <c r="C42" s="32"/>
      <c r="D42" s="34"/>
      <c r="E42" s="34"/>
      <c r="F42" s="35"/>
      <c r="G42" s="35"/>
      <c r="H42" s="35"/>
      <c r="I42" s="35"/>
      <c r="J42" s="35"/>
      <c r="K42" s="35"/>
      <c r="L42" s="35"/>
      <c r="M42" s="35"/>
      <c r="N42" s="35"/>
      <c r="O42" s="35"/>
      <c r="P42" s="35"/>
      <c r="Q42" s="35"/>
      <c r="R42" s="35"/>
      <c r="S42" s="35"/>
      <c r="T42" s="35"/>
      <c r="U42" s="35"/>
      <c r="V42" s="35"/>
      <c r="W42" s="35"/>
      <c r="X42" s="35"/>
      <c r="Y42" s="35"/>
      <c r="Z42" s="35"/>
      <c r="AA42" s="35"/>
    </row>
    <row r="43" spans="1:27" ht="12.75">
      <c r="A43" s="32"/>
      <c r="B43" s="34"/>
      <c r="C43" s="32"/>
      <c r="D43" s="32"/>
      <c r="E43" s="32"/>
      <c r="F43" s="35"/>
      <c r="G43" s="35"/>
      <c r="H43" s="35"/>
      <c r="I43" s="35"/>
      <c r="J43" s="35"/>
      <c r="K43" s="35"/>
      <c r="L43" s="35"/>
      <c r="M43" s="35"/>
      <c r="N43" s="35"/>
      <c r="O43" s="35"/>
      <c r="P43" s="35"/>
      <c r="Q43" s="35"/>
      <c r="R43" s="35"/>
      <c r="S43" s="35"/>
      <c r="T43" s="35"/>
      <c r="U43" s="35"/>
      <c r="V43" s="35"/>
      <c r="W43" s="35"/>
      <c r="X43" s="35"/>
      <c r="Y43" s="35"/>
      <c r="Z43" s="35"/>
      <c r="AA43" s="35"/>
    </row>
    <row r="44" spans="1:27" ht="12.75">
      <c r="A44" s="32"/>
      <c r="B44" s="32"/>
      <c r="C44" s="32"/>
      <c r="D44" s="32"/>
      <c r="E44" s="32"/>
      <c r="F44" s="35"/>
      <c r="G44" s="35"/>
      <c r="H44" s="35"/>
      <c r="I44" s="35"/>
      <c r="J44" s="35"/>
      <c r="K44" s="35"/>
      <c r="L44" s="35"/>
      <c r="M44" s="35"/>
      <c r="N44" s="35"/>
      <c r="O44" s="35"/>
      <c r="P44" s="35"/>
      <c r="Q44" s="35"/>
      <c r="R44" s="35"/>
      <c r="S44" s="35"/>
      <c r="T44" s="35"/>
      <c r="U44" s="35"/>
      <c r="V44" s="35"/>
      <c r="W44" s="35"/>
      <c r="X44" s="35"/>
      <c r="Y44" s="35"/>
      <c r="Z44" s="35"/>
      <c r="AA44" s="35"/>
    </row>
    <row r="47" spans="2:3" ht="12.75">
      <c r="B47" s="33"/>
      <c r="C47" s="32"/>
    </row>
    <row r="48" spans="2:3" ht="12.75">
      <c r="B48" s="33"/>
      <c r="C48" s="32"/>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JBA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Skipton Administrator</dc:creator>
  <cp:keywords/>
  <dc:description/>
  <cp:lastModifiedBy>Ben Marchant</cp:lastModifiedBy>
  <cp:lastPrinted>2009-06-29T15:45:23Z</cp:lastPrinted>
  <dcterms:created xsi:type="dcterms:W3CDTF">2009-03-20T11:53:41Z</dcterms:created>
  <dcterms:modified xsi:type="dcterms:W3CDTF">2015-12-14T13:30:38Z</dcterms:modified>
  <cp:category/>
  <cp:version/>
  <cp:contentType/>
  <cp:contentStatus/>
</cp:coreProperties>
</file>